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lexa\Documents\"/>
    </mc:Choice>
  </mc:AlternateContent>
  <xr:revisionPtr revIDLastSave="0" documentId="13_ncr:1_{34A4DFC3-3A70-4687-83D3-C7D466081462}" xr6:coauthVersionLast="47" xr6:coauthVersionMax="47" xr10:uidLastSave="{00000000-0000-0000-0000-000000000000}"/>
  <bookViews>
    <workbookView xWindow="-27165" yWindow="1380" windowWidth="24060" windowHeight="13530" activeTab="6" xr2:uid="{6CF4D934-0302-4D7A-BCDA-E5BBD5C7E910}"/>
  </bookViews>
  <sheets>
    <sheet name="Informations" sheetId="6" r:id="rId1"/>
    <sheet name="Récapitulatif mensuel" sheetId="4" r:id="rId2"/>
    <sheet name="Récapitulatif trimestriel" sheetId="19" r:id="rId3"/>
    <sheet name="Octobre" sheetId="1" r:id="rId4"/>
    <sheet name="Novembre" sheetId="5" r:id="rId5"/>
    <sheet name="Décembre" sheetId="7" r:id="rId6"/>
    <sheet name="Janvier" sheetId="9" r:id="rId7"/>
    <sheet name="Février" sheetId="10" r:id="rId8"/>
    <sheet name="Mars" sheetId="11" r:id="rId9"/>
    <sheet name="Avril" sheetId="12" r:id="rId10"/>
    <sheet name="Mai" sheetId="13" r:id="rId11"/>
    <sheet name="Juin" sheetId="14" r:id="rId12"/>
    <sheet name="Juillet" sheetId="15" r:id="rId13"/>
    <sheet name="Aout" sheetId="16" r:id="rId14"/>
    <sheet name="Septembre" sheetId="17" r:id="rId15"/>
    <sheet name="Data" sheetId="2" r:id="rId16"/>
    <sheet name="Calculs" sheetId="3" r:id="rId17"/>
    <sheet name="Récap brut" sheetId="8" r:id="rId18"/>
  </sheets>
  <definedNames>
    <definedName name="BrabantWallon">Data!$N$27:$N$35</definedName>
    <definedName name="Bruxelles">Data!$O$27:$O$44</definedName>
    <definedName name="Hainaut">Data!$P$27:$P$58</definedName>
    <definedName name="Liège">Data!$S$27:$S$36</definedName>
    <definedName name="Luxembourg">Data!$Q$27:$Q$31</definedName>
    <definedName name="Namur">Data!$R$27:$R$34</definedName>
    <definedName name="Provinces">Data!$J$13:$J$18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a="1"/>
  <c r="G12" i="4" s="1"/>
  <c r="G11" i="4" a="1"/>
  <c r="G11" i="4" s="1"/>
  <c r="G10" i="4" a="1"/>
  <c r="G10" i="4" s="1"/>
  <c r="G9" i="4" a="1"/>
  <c r="G9" i="4" s="1"/>
  <c r="E9" i="19"/>
  <c r="B20" i="19"/>
  <c r="D17" i="19"/>
  <c r="F13" i="19" a="1"/>
  <c r="F13" i="19" s="1"/>
  <c r="G13" i="19" s="1"/>
  <c r="C12" i="19"/>
  <c r="C11" i="19"/>
  <c r="C10" i="19"/>
  <c r="C9" i="19"/>
  <c r="C8" i="19"/>
  <c r="C7" i="19"/>
  <c r="C6" i="19"/>
  <c r="C5" i="19"/>
  <c r="AF3" i="3" l="1"/>
  <c r="AG3" i="3" s="1"/>
  <c r="AJ3" i="3" s="1"/>
  <c r="W3" i="3"/>
  <c r="X3" i="3" s="1"/>
  <c r="AA3" i="3" s="1"/>
  <c r="V3" i="3"/>
  <c r="E20" i="4"/>
  <c r="C12" i="4"/>
  <c r="C9" i="4"/>
  <c r="C10" i="4"/>
  <c r="C11" i="4"/>
  <c r="C8" i="4"/>
  <c r="C6" i="4"/>
  <c r="C7" i="4"/>
  <c r="C5" i="4"/>
  <c r="F13" i="4" a="1"/>
  <c r="F13" i="4" s="1"/>
  <c r="A23" i="8"/>
  <c r="B23" i="8" s="1"/>
  <c r="C23" i="8" s="1"/>
  <c r="D23" i="8" s="1"/>
  <c r="A24" i="8" s="1"/>
  <c r="B24" i="8" s="1"/>
  <c r="C24" i="8" s="1"/>
  <c r="D24" i="8" s="1"/>
  <c r="A25" i="8" s="1"/>
  <c r="B25" i="8" s="1"/>
  <c r="C25" i="8" s="1"/>
  <c r="D25" i="8" s="1"/>
  <c r="A26" i="8" s="1"/>
  <c r="B26" i="8" s="1"/>
  <c r="C26" i="8" s="1"/>
  <c r="D26" i="8" s="1"/>
  <c r="A27" i="8" s="1"/>
  <c r="B27" i="8" s="1"/>
  <c r="C27" i="8" s="1"/>
  <c r="D27" i="8" s="1"/>
  <c r="E27" i="8" s="1"/>
  <c r="A28" i="8" s="1"/>
  <c r="B28" i="8" s="1"/>
  <c r="C28" i="8" s="1"/>
  <c r="D28" i="8" s="1"/>
  <c r="A29" i="8" s="1"/>
  <c r="B29" i="8" s="1"/>
  <c r="C29" i="8" s="1"/>
  <c r="D29" i="8" s="1"/>
  <c r="E29" i="8" s="1"/>
  <c r="A30" i="8" s="1"/>
  <c r="B30" i="8" s="1"/>
  <c r="C30" i="8" s="1"/>
  <c r="D30" i="8" s="1"/>
  <c r="A31" i="8" s="1"/>
  <c r="B31" i="8" s="1"/>
  <c r="C31" i="8" s="1"/>
  <c r="D31" i="8" s="1"/>
  <c r="A32" i="8" s="1"/>
  <c r="B32" i="8" s="1"/>
  <c r="C32" i="8" s="1"/>
  <c r="D32" i="8" s="1"/>
  <c r="E32" i="8" s="1"/>
  <c r="A33" i="8" s="1"/>
  <c r="B33" i="8" s="1"/>
  <c r="C33" i="8" s="1"/>
  <c r="D33" i="8" s="1"/>
  <c r="A52" i="8" s="1"/>
  <c r="A53" i="8" s="1"/>
  <c r="A54" i="8" s="1"/>
  <c r="A55" i="8" s="1"/>
  <c r="A56" i="8" s="1"/>
  <c r="A57"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P22" i="2"/>
  <c r="R22" i="2" s="1"/>
  <c r="B20" i="4"/>
  <c r="D17" i="4"/>
  <c r="R5" i="2"/>
  <c r="S5" i="2"/>
  <c r="R6" i="2"/>
  <c r="S6" i="2"/>
  <c r="R7" i="2"/>
  <c r="S7" i="2"/>
  <c r="R8" i="2"/>
  <c r="S8" i="2"/>
  <c r="R9" i="2"/>
  <c r="S9" i="2"/>
  <c r="R10" i="2"/>
  <c r="S10" i="2"/>
  <c r="R11" i="2"/>
  <c r="S11" i="2"/>
  <c r="R12" i="2"/>
  <c r="S12" i="2"/>
  <c r="R13" i="2"/>
  <c r="S13" i="2"/>
  <c r="R14" i="2"/>
  <c r="S14" i="2"/>
  <c r="R15" i="2"/>
  <c r="S15" i="2"/>
  <c r="S4" i="2"/>
  <c r="R4" i="2"/>
  <c r="AH9" i="3" a="1"/>
  <c r="AH49" i="3" a="1"/>
  <c r="AH6" i="3" a="1"/>
  <c r="AH38" i="3" a="1"/>
  <c r="AH70" i="3" a="1"/>
  <c r="AH31" i="3" a="1"/>
  <c r="AH63" i="3" a="1"/>
  <c r="AH40" i="3" a="1"/>
  <c r="AH72" i="3" a="1"/>
  <c r="AH126" i="3" a="1"/>
  <c r="AH190" i="3" a="1"/>
  <c r="AH254" i="3" a="1"/>
  <c r="AH318" i="3" a="1"/>
  <c r="AH364" i="3" a="1"/>
  <c r="AH88" i="3" a="1"/>
  <c r="AH152" i="3" a="1"/>
  <c r="AH216" i="3" a="1"/>
  <c r="AH280" i="3" a="1"/>
  <c r="AH344" i="3" a="1"/>
  <c r="AH89" i="3" a="1"/>
  <c r="AH153" i="3" a="1"/>
  <c r="AH217" i="3" a="1"/>
  <c r="AH281" i="3" a="1"/>
  <c r="AH345" i="3" a="1"/>
  <c r="AH151" i="3" a="1"/>
  <c r="AH109" i="3" a="1"/>
  <c r="AH173" i="3" a="1"/>
  <c r="AH237" i="3" a="1"/>
  <c r="AH301" i="3" a="1"/>
  <c r="AH247" i="3" a="1"/>
  <c r="AH129" i="3" a="1"/>
  <c r="AH193" i="3" a="1"/>
  <c r="AH257" i="3" a="1"/>
  <c r="AH321" i="3" a="1"/>
  <c r="AH215" i="3" a="1"/>
  <c r="AH130" i="3" a="1"/>
  <c r="AH194" i="3" a="1"/>
  <c r="AH258" i="3" a="1"/>
  <c r="AH322" i="3" a="1"/>
  <c r="AH92" i="3" a="1"/>
  <c r="AH156" i="3" a="1"/>
  <c r="AH220" i="3" a="1"/>
  <c r="AH284" i="3" a="1"/>
  <c r="AH347" i="3" a="1"/>
  <c r="AH189" i="3" a="1"/>
  <c r="W17" i="3" a="1"/>
  <c r="W53" i="3" a="1"/>
  <c r="W22" i="3" a="1"/>
  <c r="W27" i="3" a="1"/>
  <c r="W59" i="3" a="1"/>
  <c r="W150" i="3" a="1"/>
  <c r="W278" i="3" a="1"/>
  <c r="W193" i="3" a="1"/>
  <c r="W279" i="3" a="1"/>
  <c r="W363" i="3" a="1"/>
  <c r="W48" i="3" a="1"/>
  <c r="W97" i="3" a="1"/>
  <c r="W140" i="3" a="1"/>
  <c r="W209" i="3" a="1"/>
  <c r="W295" i="3" a="1"/>
  <c r="W360" i="3" a="1"/>
  <c r="W98" i="3" a="1"/>
  <c r="W226" i="3" a="1"/>
  <c r="W136" i="3" a="1"/>
  <c r="W227" i="3" a="1"/>
  <c r="W317" i="3" a="1"/>
  <c r="W331" i="3" a="1"/>
  <c r="W77" i="3" a="1"/>
  <c r="W120" i="3" a="1"/>
  <c r="W189" i="3" a="1"/>
  <c r="W275" i="3" a="1"/>
  <c r="W352" i="3" a="1"/>
  <c r="W78" i="3" a="1"/>
  <c r="W206" i="3" a="1"/>
  <c r="W334" i="3" a="1"/>
  <c r="W255" i="3" a="1"/>
  <c r="W335" i="3" a="1"/>
  <c r="W350" i="3" a="1"/>
  <c r="W89" i="3" a="1"/>
  <c r="W132" i="3" a="1"/>
  <c r="W175" i="3" a="1"/>
  <c r="W260" i="3" a="1"/>
  <c r="W349" i="3" a="1"/>
  <c r="W90" i="3" a="1"/>
  <c r="W218" i="3" a="1"/>
  <c r="W16" i="3" a="1"/>
  <c r="W96" i="3" a="1"/>
  <c r="W139" i="3" a="1"/>
  <c r="W181" i="3" a="1"/>
  <c r="AH13" i="3" a="1"/>
  <c r="AH53" i="3" a="1"/>
  <c r="AH10" i="3" a="1"/>
  <c r="AH42" i="3" a="1"/>
  <c r="AH74" i="3" a="1"/>
  <c r="AH35" i="3" a="1"/>
  <c r="AH8" i="3" a="1"/>
  <c r="AH44" i="3" a="1"/>
  <c r="AH76" i="3" a="1"/>
  <c r="AH132" i="3" a="1"/>
  <c r="AH196" i="3" a="1"/>
  <c r="AH260" i="3" a="1"/>
  <c r="AH324" i="3" a="1"/>
  <c r="AH119" i="3" a="1"/>
  <c r="AH95" i="3" a="1"/>
  <c r="AH159" i="3" a="1"/>
  <c r="AH223" i="3" a="1"/>
  <c r="AH287" i="3" a="1"/>
  <c r="AH112" i="3" a="1"/>
  <c r="AH102" i="3" a="1"/>
  <c r="AH166" i="3" a="1"/>
  <c r="AH230" i="3" a="1"/>
  <c r="AH294" i="3" a="1"/>
  <c r="AH349" i="3" a="1"/>
  <c r="AH202" i="3" a="1"/>
  <c r="AH122" i="3" a="1"/>
  <c r="AH186" i="3" a="1"/>
  <c r="AH250" i="3" a="1"/>
  <c r="AH314" i="3" a="1"/>
  <c r="AH304" i="3" a="1"/>
  <c r="AH142" i="3" a="1"/>
  <c r="AH206" i="3" a="1"/>
  <c r="AH270" i="3" a="1"/>
  <c r="AH334" i="3" a="1"/>
  <c r="AH266" i="3" a="1"/>
  <c r="AH136" i="3" a="1"/>
  <c r="AH200" i="3" a="1"/>
  <c r="AH264" i="3" a="1"/>
  <c r="AH17" i="3" a="1"/>
  <c r="AH57" i="3" a="1"/>
  <c r="AH14" i="3" a="1"/>
  <c r="AH46" i="3" a="1"/>
  <c r="AH7" i="3" a="1"/>
  <c r="AH39" i="3" a="1"/>
  <c r="AH12" i="3" a="1"/>
  <c r="AH48" i="3" a="1"/>
  <c r="AH80" i="3" a="1"/>
  <c r="AH139" i="3" a="1"/>
  <c r="AH203" i="3" a="1"/>
  <c r="AH267" i="3" a="1"/>
  <c r="AH331" i="3" a="1"/>
  <c r="AH170" i="3" a="1"/>
  <c r="AH101" i="3" a="1"/>
  <c r="AH165" i="3" a="1"/>
  <c r="AH229" i="3" a="1"/>
  <c r="AH293" i="3" a="1"/>
  <c r="AH157" i="3" a="1"/>
  <c r="AH108" i="3" a="1"/>
  <c r="AH172" i="3" a="1"/>
  <c r="AH236" i="3" a="1"/>
  <c r="AH300" i="3" a="1"/>
  <c r="AH353" i="3" a="1"/>
  <c r="AH285" i="3" a="1"/>
  <c r="AH128" i="3" a="1"/>
  <c r="AH192" i="3" a="1"/>
  <c r="AH256" i="3" a="1"/>
  <c r="AH320" i="3" a="1"/>
  <c r="AH84" i="3" a="1"/>
  <c r="AH148" i="3" a="1"/>
  <c r="AH212" i="3" a="1"/>
  <c r="AH276" i="3" a="1"/>
  <c r="AH340" i="3" a="1"/>
  <c r="AH78" i="3" a="1"/>
  <c r="AH143" i="3" a="1"/>
  <c r="AH207" i="3" a="1"/>
  <c r="AH271" i="3" a="1"/>
  <c r="AH138" i="3" a="1"/>
  <c r="AH105" i="3" a="1"/>
  <c r="AH169" i="3" a="1"/>
  <c r="AH233" i="3" a="1"/>
  <c r="AH297" i="3" a="1"/>
  <c r="AH355" i="3" a="1"/>
  <c r="AH279" i="3" a="1"/>
  <c r="W25" i="3" a="1"/>
  <c r="W61" i="3" a="1"/>
  <c r="W30" i="3" a="1"/>
  <c r="W35" i="3" a="1"/>
  <c r="W28" i="3" a="1"/>
  <c r="W182" i="3" a="1"/>
  <c r="W310" i="3" a="1"/>
  <c r="W220" i="3" a="1"/>
  <c r="W300" i="3" a="1"/>
  <c r="W224" i="3" a="1"/>
  <c r="W64" i="3" a="1"/>
  <c r="W108" i="3" a="1"/>
  <c r="W151" i="3" a="1"/>
  <c r="W225" i="3" a="1"/>
  <c r="W316" i="3" a="1"/>
  <c r="W240" i="3" a="1"/>
  <c r="W130" i="3" a="1"/>
  <c r="W258" i="3" a="1"/>
  <c r="W163" i="3" a="1"/>
  <c r="W248" i="3" a="1"/>
  <c r="W339" i="3" a="1"/>
  <c r="W32" i="3" a="1"/>
  <c r="W88" i="3" a="1"/>
  <c r="W131" i="3" a="1"/>
  <c r="W211" i="3" a="1"/>
  <c r="W296" i="3" a="1"/>
  <c r="W245" i="3" a="1"/>
  <c r="W110" i="3" a="1"/>
  <c r="W238" i="3" a="1"/>
  <c r="W196" i="3" a="1"/>
  <c r="W276" i="3" a="1"/>
  <c r="W353" i="3" a="1"/>
  <c r="W44" i="3" a="1"/>
  <c r="W100" i="3" a="1"/>
  <c r="W143" i="3" a="1"/>
  <c r="W191" i="3" a="1"/>
  <c r="W281" i="3" a="1"/>
  <c r="W197" i="3" a="1"/>
  <c r="W122" i="3" a="1"/>
  <c r="W250" i="3" a="1"/>
  <c r="W54" i="3" a="1"/>
  <c r="W107" i="3" a="1"/>
  <c r="W149" i="3" a="1"/>
  <c r="W208" i="3" a="1"/>
  <c r="AH61" i="3" a="1"/>
  <c r="AH18" i="3" a="1"/>
  <c r="AH50" i="3" a="1"/>
  <c r="AH11" i="3" a="1"/>
  <c r="AH43" i="3" a="1"/>
  <c r="AH16" i="3" a="1"/>
  <c r="AH52" i="3" a="1"/>
  <c r="AH81" i="3" a="1"/>
  <c r="AH145" i="3" a="1"/>
  <c r="AH209" i="3" a="1"/>
  <c r="AH273" i="3" a="1"/>
  <c r="AH337" i="3" a="1"/>
  <c r="AH221" i="3" a="1"/>
  <c r="AH114" i="3" a="1"/>
  <c r="AH178" i="3" a="1"/>
  <c r="AH242" i="3" a="1"/>
  <c r="AH306" i="3" a="1"/>
  <c r="AH208" i="3" a="1"/>
  <c r="AH115" i="3" a="1"/>
  <c r="AH243" i="3" a="1"/>
  <c r="AH307" i="3" a="1"/>
  <c r="AH357" i="3" a="1"/>
  <c r="AH135" i="3" a="1"/>
  <c r="AH263" i="3" a="1"/>
  <c r="AH327" i="3" a="1"/>
  <c r="AH155" i="3" a="1"/>
  <c r="AH283" i="3" a="1"/>
  <c r="AH85" i="3" a="1"/>
  <c r="AH213" i="3" a="1"/>
  <c r="AH183" i="3" a="1"/>
  <c r="AH182" i="3" a="1"/>
  <c r="AH246" i="3" a="1"/>
  <c r="AH359" i="3" a="1"/>
  <c r="W29" i="3" a="1"/>
  <c r="W7" i="3" a="1"/>
  <c r="AH21" i="3" a="1"/>
  <c r="AH179" i="3" a="1"/>
  <c r="AH336" i="3" a="1"/>
  <c r="AH199" i="3" a="1"/>
  <c r="AH91" i="3" a="1"/>
  <c r="AH219" i="3" a="1"/>
  <c r="AH346" i="3" a="1"/>
  <c r="AH149" i="3" a="1"/>
  <c r="AH277" i="3" a="1"/>
  <c r="AH118" i="3" a="1"/>
  <c r="AH310" i="3" a="1"/>
  <c r="AH317" i="3" a="1"/>
  <c r="W65" i="3" a="1"/>
  <c r="AH25" i="3" a="1"/>
  <c r="AH65" i="3" a="1"/>
  <c r="AH22" i="3" a="1"/>
  <c r="AH54" i="3" a="1"/>
  <c r="AH15" i="3" a="1"/>
  <c r="AH47" i="3" a="1"/>
  <c r="AH20" i="3" a="1"/>
  <c r="AH56" i="3" a="1"/>
  <c r="AH94" i="3" a="1"/>
  <c r="AH158" i="3" a="1"/>
  <c r="AH222" i="3" a="1"/>
  <c r="AH286" i="3" a="1"/>
  <c r="AH348" i="3" a="1"/>
  <c r="AH272" i="3" a="1"/>
  <c r="AH120" i="3" a="1"/>
  <c r="AH184" i="3" a="1"/>
  <c r="AH248" i="3" a="1"/>
  <c r="AH312" i="3" a="1"/>
  <c r="AH253" i="3" a="1"/>
  <c r="AH121" i="3" a="1"/>
  <c r="AH185" i="3" a="1"/>
  <c r="AH249" i="3" a="1"/>
  <c r="AH313" i="3" a="1"/>
  <c r="AH361" i="3" a="1"/>
  <c r="AH75" i="3" a="1"/>
  <c r="AH141" i="3" a="1"/>
  <c r="AH205" i="3" a="1"/>
  <c r="AH269" i="3" a="1"/>
  <c r="AH333" i="3" a="1"/>
  <c r="AH97" i="3" a="1"/>
  <c r="AH161" i="3" a="1"/>
  <c r="AH225" i="3" a="1"/>
  <c r="AH289" i="3" a="1"/>
  <c r="AH350" i="3" a="1"/>
  <c r="AH98" i="3" a="1"/>
  <c r="AH162" i="3" a="1"/>
  <c r="AH226" i="3" a="1"/>
  <c r="AH290" i="3" a="1"/>
  <c r="AH234" i="3" a="1"/>
  <c r="AH124" i="3" a="1"/>
  <c r="AH188" i="3" a="1"/>
  <c r="AH252" i="3" a="1"/>
  <c r="AH316" i="3" a="1"/>
  <c r="AH363" i="3" a="1"/>
  <c r="W365" i="3" a="1"/>
  <c r="W37" i="3" a="1"/>
  <c r="W69" i="3" a="1"/>
  <c r="W11" i="3" a="1"/>
  <c r="W43" i="3" a="1"/>
  <c r="W86" i="3" a="1"/>
  <c r="W214" i="3" a="1"/>
  <c r="W342" i="3" a="1"/>
  <c r="W241" i="3" a="1"/>
  <c r="W327" i="3" a="1"/>
  <c r="W315" i="3" a="1"/>
  <c r="W76" i="3" a="1"/>
  <c r="W119" i="3" a="1"/>
  <c r="W167" i="3" a="1"/>
  <c r="W252" i="3" a="1"/>
  <c r="W332" i="3" a="1"/>
  <c r="W304" i="3" a="1"/>
  <c r="W162" i="3" a="1"/>
  <c r="W290" i="3" a="1"/>
  <c r="W184" i="3" a="1"/>
  <c r="W269" i="3" a="1"/>
  <c r="W356" i="3" a="1"/>
  <c r="W50" i="3" a="1"/>
  <c r="W99" i="3" a="1"/>
  <c r="W147" i="3" a="1"/>
  <c r="W232" i="3" a="1"/>
  <c r="W312" i="3" a="1"/>
  <c r="W325" i="3" a="1"/>
  <c r="W142" i="3" a="1"/>
  <c r="W270" i="3" a="1"/>
  <c r="W217" i="3" a="1"/>
  <c r="W297" i="3" a="1"/>
  <c r="W187" i="3" a="1"/>
  <c r="W60" i="3" a="1"/>
  <c r="W111" i="3" a="1"/>
  <c r="W153" i="3" a="1"/>
  <c r="W212" i="3" a="1"/>
  <c r="W303" i="3" a="1"/>
  <c r="W299" i="3" a="1"/>
  <c r="W154" i="3" a="1"/>
  <c r="W282" i="3" a="1"/>
  <c r="W75" i="3" a="1"/>
  <c r="W117" i="3" a="1"/>
  <c r="W160" i="3" a="1"/>
  <c r="W261" i="3" a="1"/>
  <c r="AH29" i="3" a="1"/>
  <c r="AH69" i="3" a="1"/>
  <c r="AH26" i="3" a="1"/>
  <c r="AH19" i="3" a="1"/>
  <c r="AH51" i="3" a="1"/>
  <c r="AH24" i="3" a="1"/>
  <c r="AH60" i="3" a="1"/>
  <c r="AH100" i="3" a="1"/>
  <c r="AH164" i="3" a="1"/>
  <c r="AH292" i="3" a="1"/>
  <c r="AH352" i="3" a="1"/>
  <c r="AH330" i="3" a="1"/>
  <c r="AH191" i="3" a="1"/>
  <c r="AH255" i="3" a="1"/>
  <c r="AH298" i="3" a="1"/>
  <c r="AH198" i="3" a="1"/>
  <c r="AH326" i="3" a="1"/>
  <c r="AH362" i="3" a="1"/>
  <c r="AH154" i="3" a="1"/>
  <c r="AH282" i="3" a="1"/>
  <c r="AH110" i="3" a="1"/>
  <c r="AH174" i="3" a="1"/>
  <c r="AH302" i="3" a="1"/>
  <c r="AH104" i="3" a="1"/>
  <c r="AH232" i="3" a="1"/>
  <c r="AH311" i="3" a="1"/>
  <c r="AH195" i="3" a="1"/>
  <c r="AH323" i="3" a="1"/>
  <c r="W36" i="3" a="1"/>
  <c r="W10" i="3" a="1"/>
  <c r="W15" i="3" a="1"/>
  <c r="W102" i="3" a="1"/>
  <c r="AH58" i="3" a="1"/>
  <c r="AH228" i="3" a="1"/>
  <c r="AH127" i="3" a="1"/>
  <c r="AH319" i="3" a="1"/>
  <c r="AH134" i="3" a="1"/>
  <c r="AH262" i="3" a="1"/>
  <c r="AH90" i="3" a="1"/>
  <c r="AH218" i="3" a="1"/>
  <c r="AH328" i="3" a="1"/>
  <c r="AH238" i="3" a="1"/>
  <c r="AH354" i="3" a="1"/>
  <c r="AH168" i="3" a="1"/>
  <c r="AH296" i="3" a="1"/>
  <c r="AH131" i="3" a="1"/>
  <c r="AH259" i="3" a="1"/>
  <c r="AH67" i="3" a="1"/>
  <c r="W41" i="3" a="1"/>
  <c r="W47" i="3" a="1"/>
  <c r="W230" i="3" a="1"/>
  <c r="AH41" i="3" a="1"/>
  <c r="AH73" i="3" a="1"/>
  <c r="AH30" i="3" a="1"/>
  <c r="AH62" i="3" a="1"/>
  <c r="AH23" i="3" a="1"/>
  <c r="AH55" i="3" a="1"/>
  <c r="AH28" i="3" a="1"/>
  <c r="AH64" i="3" a="1"/>
  <c r="AH107" i="3" a="1"/>
  <c r="AH171" i="3" a="1"/>
  <c r="AH235" i="3" a="1"/>
  <c r="AH299" i="3" a="1"/>
  <c r="AH356" i="3" a="1"/>
  <c r="AH71" i="3" a="1"/>
  <c r="AH133" i="3" a="1"/>
  <c r="AH197" i="3" a="1"/>
  <c r="AH261" i="3" a="1"/>
  <c r="AH325" i="3" a="1"/>
  <c r="AH343" i="3" a="1"/>
  <c r="AH140" i="3" a="1"/>
  <c r="AH204" i="3" a="1"/>
  <c r="AH268" i="3" a="1"/>
  <c r="AH332" i="3" a="1"/>
  <c r="AH335" i="3" a="1"/>
  <c r="AH96" i="3" a="1"/>
  <c r="AH160" i="3" a="1"/>
  <c r="AH224" i="3" a="1"/>
  <c r="AH288" i="3" a="1"/>
  <c r="AH87" i="3" a="1"/>
  <c r="AH116" i="3" a="1"/>
  <c r="AH180" i="3" a="1"/>
  <c r="AH244" i="3" a="1"/>
  <c r="AH308" i="3" a="1"/>
  <c r="AH358" i="3" a="1"/>
  <c r="AH111" i="3" a="1"/>
  <c r="AH175" i="3" a="1"/>
  <c r="AH239" i="3" a="1"/>
  <c r="AH303" i="3" a="1"/>
  <c r="AH79" i="3" a="1"/>
  <c r="AH137" i="3" a="1"/>
  <c r="AH201" i="3" a="1"/>
  <c r="AH265" i="3" a="1"/>
  <c r="AH329" i="3" a="1"/>
  <c r="AH106" i="3" a="1"/>
  <c r="W9" i="3" a="1"/>
  <c r="W45" i="3" a="1"/>
  <c r="W14" i="3" a="1"/>
  <c r="W19" i="3" a="1"/>
  <c r="W51" i="3" a="1"/>
  <c r="W118" i="3" a="1"/>
  <c r="W246" i="3" a="1"/>
  <c r="W172" i="3" a="1"/>
  <c r="W257" i="3" a="1"/>
  <c r="W347" i="3" a="1"/>
  <c r="W8" i="3" a="1"/>
  <c r="W87" i="3" a="1"/>
  <c r="W129" i="3" a="1"/>
  <c r="W188" i="3" a="1"/>
  <c r="W273" i="3" a="1"/>
  <c r="W351" i="3" a="1"/>
  <c r="W20" i="3" a="1"/>
  <c r="W194" i="3" a="1"/>
  <c r="W322" i="3" a="1"/>
  <c r="W205" i="3" a="1"/>
  <c r="W291" i="3" a="1"/>
  <c r="W251" i="3" a="1"/>
  <c r="W66" i="3" a="1"/>
  <c r="W109" i="3" a="1"/>
  <c r="W168" i="3" a="1"/>
  <c r="W253" i="3" a="1"/>
  <c r="W333" i="3" a="1"/>
  <c r="W12" i="3" a="1"/>
  <c r="W174" i="3" a="1"/>
  <c r="W302" i="3" a="1"/>
  <c r="W239" i="3" a="1"/>
  <c r="W313" i="3" a="1"/>
  <c r="W267" i="3" a="1"/>
  <c r="W79" i="3" a="1"/>
  <c r="W121" i="3" a="1"/>
  <c r="W164" i="3" a="1"/>
  <c r="W233" i="3" a="1"/>
  <c r="W329" i="3" a="1"/>
  <c r="W68" i="3" a="1"/>
  <c r="W186" i="3" a="1"/>
  <c r="W314" i="3" a="1"/>
  <c r="W85" i="3" a="1"/>
  <c r="W128" i="3" a="1"/>
  <c r="W171" i="3" a="1"/>
  <c r="W320" i="3" a="1"/>
  <c r="AH241" i="3" a="1"/>
  <c r="AH210" i="3" a="1"/>
  <c r="AH274" i="3" a="1"/>
  <c r="AH83" i="3" a="1"/>
  <c r="AH147" i="3" a="1"/>
  <c r="AH211" i="3" a="1"/>
  <c r="AH275" i="3" a="1"/>
  <c r="AH93" i="3" a="1"/>
  <c r="AH103" i="3" a="1"/>
  <c r="AH231" i="3" a="1"/>
  <c r="AH176" i="3" a="1"/>
  <c r="AH123" i="3" a="1"/>
  <c r="AH251" i="3" a="1"/>
  <c r="AH144" i="3" a="1"/>
  <c r="AH181" i="3" a="1"/>
  <c r="AH309" i="3" a="1"/>
  <c r="AH86" i="3" a="1"/>
  <c r="AH214" i="3" a="1"/>
  <c r="AH342" i="3" a="1"/>
  <c r="W13" i="3" a="1"/>
  <c r="W49" i="3" a="1"/>
  <c r="W23" i="3" a="1"/>
  <c r="W134" i="3" a="1"/>
  <c r="W183" i="3" a="1"/>
  <c r="W355" i="3" a="1"/>
  <c r="W40" i="3" a="1"/>
  <c r="W135" i="3" a="1"/>
  <c r="W284" i="3" a="1"/>
  <c r="W82" i="3" a="1"/>
  <c r="W210" i="3" a="1"/>
  <c r="W216" i="3" a="1"/>
  <c r="W293" i="3" a="1"/>
  <c r="W115" i="3" a="1"/>
  <c r="W179" i="3" a="1"/>
  <c r="W344" i="3" a="1"/>
  <c r="W190" i="3" a="1"/>
  <c r="W318" i="3" a="1"/>
  <c r="AH45" i="3" a="1"/>
  <c r="AH77" i="3" a="1"/>
  <c r="AH34" i="3" a="1"/>
  <c r="AH66" i="3" a="1"/>
  <c r="AH27" i="3" a="1"/>
  <c r="AH59" i="3" a="1"/>
  <c r="AH36" i="3" a="1"/>
  <c r="AH68" i="3" a="1"/>
  <c r="AH113" i="3" a="1"/>
  <c r="AH177" i="3" a="1"/>
  <c r="AH305" i="3" a="1"/>
  <c r="AH360" i="3" a="1"/>
  <c r="AH82" i="3" a="1"/>
  <c r="AH146" i="3" a="1"/>
  <c r="AH338" i="3" a="1"/>
  <c r="AH339" i="3" a="1"/>
  <c r="AH167" i="3" a="1"/>
  <c r="AH295" i="3" a="1"/>
  <c r="AH187" i="3" a="1"/>
  <c r="AH315" i="3" a="1"/>
  <c r="AH117" i="3" a="1"/>
  <c r="AH245" i="3" a="1"/>
  <c r="AH150" i="3" a="1"/>
  <c r="AH278" i="3" a="1"/>
  <c r="AH125" i="3" a="1"/>
  <c r="W18" i="3" a="1"/>
  <c r="W55" i="3" a="1"/>
  <c r="W262" i="3" a="1"/>
  <c r="W268" i="3" a="1"/>
  <c r="W92" i="3" a="1"/>
  <c r="W199" i="3" a="1"/>
  <c r="W359" i="3" a="1"/>
  <c r="W338" i="3" a="1"/>
  <c r="W307" i="3" a="1"/>
  <c r="W72" i="3" a="1"/>
  <c r="W264" i="3" a="1"/>
  <c r="W67" i="3" a="1"/>
  <c r="W244" i="3" a="1"/>
  <c r="AH341" i="3" a="1"/>
  <c r="W57" i="3" a="1"/>
  <c r="W294" i="3" a="1"/>
  <c r="W337" i="3" a="1"/>
  <c r="W113" i="3" a="1"/>
  <c r="W305" i="3" a="1"/>
  <c r="W178" i="3" a="1"/>
  <c r="W259" i="3" a="1"/>
  <c r="W83" i="3" a="1"/>
  <c r="W243" i="3" a="1"/>
  <c r="W126" i="3" a="1"/>
  <c r="W265" i="3" a="1"/>
  <c r="W24" i="3" a="1"/>
  <c r="W137" i="3" a="1"/>
  <c r="W271" i="3" a="1"/>
  <c r="W106" i="3" a="1"/>
  <c r="W46" i="3" a="1"/>
  <c r="W144" i="3" a="1"/>
  <c r="W93" i="3" a="1"/>
  <c r="W285" i="3" a="1"/>
  <c r="W287" i="3" a="1"/>
  <c r="W52" i="3" a="1"/>
  <c r="W148" i="3" a="1"/>
  <c r="W138" i="3" a="1"/>
  <c r="W62" i="3" a="1"/>
  <c r="W155" i="3" a="1"/>
  <c r="W56" i="3" a="1"/>
  <c r="W152" i="3" a="1"/>
  <c r="W286" i="3" a="1"/>
  <c r="W185" i="3" a="1"/>
  <c r="W234" i="3" a="1"/>
  <c r="W195" i="3" a="1"/>
  <c r="W207" i="3" a="1"/>
  <c r="W298" i="3" a="1"/>
  <c r="W198" i="3" a="1"/>
  <c r="W58" i="3" a="1"/>
  <c r="W228" i="3" a="1"/>
  <c r="W249" i="3" a="1"/>
  <c r="AH99" i="3" a="1"/>
  <c r="W26" i="3" a="1"/>
  <c r="W326" i="3" a="1"/>
  <c r="W364" i="3" a="1"/>
  <c r="W124" i="3" a="1"/>
  <c r="W321" i="3" a="1"/>
  <c r="W242" i="3" a="1"/>
  <c r="W280" i="3" a="1"/>
  <c r="W158" i="3" a="1"/>
  <c r="W292" i="3" a="1"/>
  <c r="W231" i="3" a="1"/>
  <c r="W203" i="3" a="1"/>
  <c r="W192" i="3" a="1"/>
  <c r="W341" i="3" a="1"/>
  <c r="W263" i="3" a="1"/>
  <c r="W133" i="3" a="1"/>
  <c r="AH163" i="3" a="1"/>
  <c r="W31" i="3" a="1"/>
  <c r="W161" i="3" a="1"/>
  <c r="W272" i="3" a="1"/>
  <c r="W145" i="3" a="1"/>
  <c r="W343" i="3" a="1"/>
  <c r="W274" i="3" a="1"/>
  <c r="W328" i="3" a="1"/>
  <c r="W104" i="3" a="1"/>
  <c r="W301" i="3" a="1"/>
  <c r="W222" i="3" a="1"/>
  <c r="W308" i="3" a="1"/>
  <c r="W73" i="3" a="1"/>
  <c r="W159" i="3" a="1"/>
  <c r="W319" i="3" a="1"/>
  <c r="W170" i="3" a="1"/>
  <c r="W80" i="3" a="1"/>
  <c r="W165" i="3" a="1"/>
  <c r="W63" i="3" a="1"/>
  <c r="W177" i="3" a="1"/>
  <c r="W213" i="3" a="1"/>
  <c r="W345" i="3" a="1"/>
  <c r="W357" i="3" a="1"/>
  <c r="W358" i="3" a="1"/>
  <c r="W223" i="3" a="1"/>
  <c r="W288" i="3" a="1"/>
  <c r="W103" i="3" a="1"/>
  <c r="W221" i="3" a="1"/>
  <c r="W127" i="3" a="1"/>
  <c r="AH227" i="3" a="1"/>
  <c r="W39" i="3" a="1"/>
  <c r="W204" i="3" a="1"/>
  <c r="W346" i="3" a="1"/>
  <c r="W156" i="3" a="1"/>
  <c r="W219" i="3" a="1"/>
  <c r="W306" i="3" a="1"/>
  <c r="W348" i="3" a="1"/>
  <c r="W125" i="3" a="1"/>
  <c r="W323" i="3" a="1"/>
  <c r="W254" i="3" a="1"/>
  <c r="W324" i="3" a="1"/>
  <c r="W84" i="3" a="1"/>
  <c r="W169" i="3" a="1"/>
  <c r="W340" i="3" a="1"/>
  <c r="W202" i="3" a="1"/>
  <c r="W91" i="3" a="1"/>
  <c r="W176" i="3" a="1"/>
  <c r="AH291" i="3" a="1"/>
  <c r="W277" i="3" a="1"/>
  <c r="W141" i="3" a="1"/>
  <c r="W95" i="3" a="1"/>
  <c r="W101" i="3" a="1"/>
  <c r="W200" i="3" a="1"/>
  <c r="W116" i="3" a="1"/>
  <c r="W21" i="3" a="1"/>
  <c r="W146" i="3" a="1"/>
  <c r="W309" i="3" a="1"/>
  <c r="W330" i="3" a="1"/>
  <c r="AH351" i="3" a="1"/>
  <c r="W70" i="3" a="1"/>
  <c r="W247" i="3" a="1"/>
  <c r="W71" i="3" a="1"/>
  <c r="W215" i="3" a="1"/>
  <c r="W336" i="3" a="1"/>
  <c r="W173" i="3" a="1"/>
  <c r="W362" i="3" a="1"/>
  <c r="W157" i="3" a="1"/>
  <c r="W283" i="3" a="1"/>
  <c r="W180" i="3" a="1"/>
  <c r="W361" i="3" a="1"/>
  <c r="W105" i="3" a="1"/>
  <c r="W201" i="3" a="1"/>
  <c r="W256" i="3" a="1"/>
  <c r="W266" i="3" a="1"/>
  <c r="W112" i="3" a="1"/>
  <c r="W235" i="3" a="1"/>
  <c r="AH240" i="3" a="1"/>
  <c r="W166" i="3" a="1"/>
  <c r="W289" i="3" a="1"/>
  <c r="W81" i="3" a="1"/>
  <c r="W236" i="3" a="1"/>
  <c r="W114" i="3" a="1"/>
  <c r="W42" i="3" a="1"/>
  <c r="W229" i="3" a="1"/>
  <c r="W123" i="3" a="1"/>
  <c r="W311" i="3" a="1"/>
  <c r="W237" i="3" a="1"/>
  <c r="W94" i="3" a="1"/>
  <c r="W74" i="3" a="1"/>
  <c r="W354" i="3" a="1"/>
  <c r="AG8" i="3" a="1"/>
  <c r="AG25" i="3" a="1"/>
  <c r="AG31" i="3" a="1"/>
  <c r="AG41" i="3" a="1"/>
  <c r="AG40" i="3" a="1"/>
  <c r="AG47" i="3" a="1"/>
  <c r="AG77" i="3" a="1"/>
  <c r="AG70" i="3" a="1"/>
  <c r="AG71" i="3" a="1"/>
  <c r="AG96" i="3" a="1"/>
  <c r="AG92" i="3" a="1"/>
  <c r="AG111" i="3" a="1"/>
  <c r="AG106" i="3" a="1"/>
  <c r="AG118" i="3" a="1"/>
  <c r="AG136" i="3" a="1"/>
  <c r="AG167" i="3" a="1"/>
  <c r="AG153" i="3" a="1"/>
  <c r="AG181" i="3" a="1"/>
  <c r="AG143" i="3" a="1"/>
  <c r="AG157" i="3" a="1"/>
  <c r="AG180" i="3" a="1"/>
  <c r="AG122" i="3" a="1"/>
  <c r="AG207" i="3" a="1"/>
  <c r="AG193" i="3" a="1"/>
  <c r="AG194" i="3" a="1"/>
  <c r="AG198" i="3" a="1"/>
  <c r="AG239" i="3" a="1"/>
  <c r="AG229" i="3" a="1"/>
  <c r="AG232" i="3" a="1"/>
  <c r="AG210" i="3" a="1"/>
  <c r="AG274" i="3" a="1"/>
  <c r="AG244" i="3" a="1"/>
  <c r="AG240" i="3" a="1"/>
  <c r="AG271" i="3" a="1"/>
  <c r="AG287" i="3" a="1"/>
  <c r="AG313" i="3" a="1"/>
  <c r="AG329" i="3" a="1"/>
  <c r="AG306" i="3" a="1"/>
  <c r="AG322" i="3" a="1"/>
  <c r="AG295" i="3" a="1"/>
  <c r="AG336" i="3" a="1"/>
  <c r="AG348" i="3" a="1"/>
  <c r="AG16" i="3" a="1"/>
  <c r="AG73" i="3" a="1"/>
  <c r="AG128" i="3" a="1"/>
  <c r="AG7" i="3" a="1"/>
  <c r="AG10" i="3" a="1"/>
  <c r="AG22" i="3" a="1"/>
  <c r="AG35" i="3" a="1"/>
  <c r="AG43" i="3" a="1"/>
  <c r="AG44" i="3" a="1"/>
  <c r="AG49" i="3" a="1"/>
  <c r="AG51" i="3" a="1"/>
  <c r="AG80" i="3" a="1"/>
  <c r="AG84" i="3" a="1"/>
  <c r="AG98" i="3" a="1"/>
  <c r="AG74" i="3" a="1"/>
  <c r="AG113" i="3" a="1"/>
  <c r="AG95" i="3" a="1"/>
  <c r="AG120" i="3" a="1"/>
  <c r="AG138" i="3" a="1"/>
  <c r="AG135" i="3" a="1"/>
  <c r="AG161" i="3" a="1"/>
  <c r="AG183" i="3" a="1"/>
  <c r="AG155" i="3" a="1"/>
  <c r="AG165" i="3" a="1"/>
  <c r="AG182" i="3" a="1"/>
  <c r="AG141" i="3" a="1"/>
  <c r="AG209" i="3" a="1"/>
  <c r="AG200" i="3" a="1"/>
  <c r="AG215" i="3" a="1"/>
  <c r="AG214" i="3" a="1"/>
  <c r="AG241" i="3" a="1"/>
  <c r="AG233" i="3" a="1"/>
  <c r="AG236" i="3" a="1"/>
  <c r="AG248" i="3" a="1"/>
  <c r="AG276" i="3" a="1"/>
  <c r="AG246" i="3" a="1"/>
  <c r="AG247" i="3" a="1"/>
  <c r="AG273" i="3" a="1"/>
  <c r="AG289" i="3" a="1"/>
  <c r="AG315" i="3" a="1"/>
  <c r="AG331" i="3" a="1"/>
  <c r="AG308" i="3" a="1"/>
  <c r="AG324" i="3" a="1"/>
  <c r="AG300" i="3" a="1"/>
  <c r="AG338" i="3" a="1"/>
  <c r="AG357" i="3" a="1"/>
  <c r="AG24" i="3" a="1"/>
  <c r="AG82" i="3" a="1"/>
  <c r="AG110" i="3" a="1"/>
  <c r="AG9" i="3" a="1"/>
  <c r="AG12" i="3" a="1"/>
  <c r="AG19" i="3" a="1"/>
  <c r="AG39" i="3" a="1"/>
  <c r="AG45" i="3" a="1"/>
  <c r="AG54" i="3" a="1"/>
  <c r="AG32" i="3" a="1"/>
  <c r="AG58" i="3" a="1"/>
  <c r="AG81" i="3" a="1"/>
  <c r="AG91" i="3" a="1"/>
  <c r="AG100" i="3" a="1"/>
  <c r="AG89" i="3" a="1"/>
  <c r="AG115" i="3" a="1"/>
  <c r="AG107" i="3" a="1"/>
  <c r="AG123" i="3" a="1"/>
  <c r="AG140" i="3" a="1"/>
  <c r="AG142" i="3" a="1"/>
  <c r="AG169" i="3" a="1"/>
  <c r="AG131" i="3" a="1"/>
  <c r="AG163" i="3" a="1"/>
  <c r="AG168" i="3" a="1"/>
  <c r="AG184" i="3" a="1"/>
  <c r="AG154" i="3" a="1"/>
  <c r="AG211" i="3" a="1"/>
  <c r="AG202" i="3" a="1"/>
  <c r="AG219" i="3" a="1"/>
  <c r="AG218" i="3" a="1"/>
  <c r="AG243" i="3" a="1"/>
  <c r="AG189" i="3" a="1"/>
  <c r="AG249" i="3" a="1"/>
  <c r="AG252" i="3" a="1"/>
  <c r="AG278" i="3" a="1"/>
  <c r="AG251" i="3" a="1"/>
  <c r="AG250" i="3" a="1"/>
  <c r="AG275" i="3" a="1"/>
  <c r="AG291" i="3" a="1"/>
  <c r="AG317" i="3" a="1"/>
  <c r="AG293" i="3" a="1"/>
  <c r="AG310" i="3" a="1"/>
  <c r="AG326" i="3" a="1"/>
  <c r="AG301" i="3" a="1"/>
  <c r="AG343" i="3" a="1"/>
  <c r="AG359" i="3" a="1"/>
  <c r="AG340" i="3" a="1"/>
  <c r="AG352" i="3" a="1"/>
  <c r="AG328" i="3" a="1"/>
  <c r="AG345" i="3" a="1"/>
  <c r="AG364" i="3" a="1"/>
  <c r="AG13" i="3" a="1"/>
  <c r="AG55" i="3" a="1"/>
  <c r="AG119" i="3" a="1"/>
  <c r="AG173" i="3" a="1"/>
  <c r="AG11" i="3" a="1"/>
  <c r="AG14" i="3" a="1"/>
  <c r="AG27" i="3" a="1"/>
  <c r="AG42" i="3" a="1"/>
  <c r="AG46" i="3" a="1"/>
  <c r="AG60" i="3" a="1"/>
  <c r="AG50" i="3" a="1"/>
  <c r="AG65" i="3" a="1"/>
  <c r="AG61" i="3" a="1"/>
  <c r="AG83" i="3" a="1"/>
  <c r="AG69" i="3" a="1"/>
  <c r="AG103" i="3" a="1"/>
  <c r="AG117" i="3" a="1"/>
  <c r="AG108" i="3" a="1"/>
  <c r="AG126" i="3" a="1"/>
  <c r="AG125" i="3" a="1"/>
  <c r="AG144" i="3" a="1"/>
  <c r="AG171" i="3" a="1"/>
  <c r="AG147" i="3" a="1"/>
  <c r="AG127" i="3" a="1"/>
  <c r="AG170" i="3" a="1"/>
  <c r="AG186" i="3" a="1"/>
  <c r="AG187" i="3" a="1"/>
  <c r="AG191" i="3" a="1"/>
  <c r="AG204" i="3" a="1"/>
  <c r="AG223" i="3" a="1"/>
  <c r="AG222" i="3" a="1"/>
  <c r="AG245" i="3" a="1"/>
  <c r="AG212" i="3" a="1"/>
  <c r="AG253" i="3" a="1"/>
  <c r="AG256" i="3" a="1"/>
  <c r="AG280" i="3" a="1"/>
  <c r="AG255" i="3" a="1"/>
  <c r="AG254" i="3" a="1"/>
  <c r="AG277" i="3" a="1"/>
  <c r="AG297" i="3" a="1"/>
  <c r="AG319" i="3" a="1"/>
  <c r="AG298" i="3" a="1"/>
  <c r="AG312" i="3" a="1"/>
  <c r="AG238" i="3" a="1"/>
  <c r="AG363" i="3" a="1"/>
  <c r="AG52" i="3" a="1"/>
  <c r="AG86" i="3" a="1"/>
  <c r="AG151" i="3" a="1"/>
  <c r="AG17" i="3" a="1"/>
  <c r="AG20" i="3" a="1"/>
  <c r="AG26" i="3" a="1"/>
  <c r="AG38" i="3" a="1"/>
  <c r="AG53" i="3" a="1"/>
  <c r="AG66" i="3" a="1"/>
  <c r="AG68" i="3" a="1"/>
  <c r="AG79" i="3" a="1"/>
  <c r="AG67" i="3" a="1"/>
  <c r="AG93" i="3" a="1"/>
  <c r="AG75" i="3" a="1"/>
  <c r="AG104" i="3" a="1"/>
  <c r="AG97" i="3" a="1"/>
  <c r="AG114" i="3" a="1"/>
  <c r="AG132" i="3" a="1"/>
  <c r="AG137" i="3" a="1"/>
  <c r="AG164" i="3" a="1"/>
  <c r="AG177" i="3" a="1"/>
  <c r="AG166" i="3" a="1"/>
  <c r="AG152" i="3" a="1"/>
  <c r="AG176" i="3" a="1"/>
  <c r="AG195" i="3" a="1"/>
  <c r="AG203" i="3" a="1"/>
  <c r="AG196" i="3" a="1"/>
  <c r="AG149" i="3" a="1"/>
  <c r="AG235" i="3" a="1"/>
  <c r="AG234" i="3" a="1"/>
  <c r="AG221" i="3" a="1"/>
  <c r="AG224" i="3" a="1"/>
  <c r="AG265" i="3" a="1"/>
  <c r="AG268" i="3" a="1"/>
  <c r="AG286" i="3" a="1"/>
  <c r="AG267" i="3" a="1"/>
  <c r="AG266" i="3" a="1"/>
  <c r="AG283" i="3" a="1"/>
  <c r="AG309" i="3" a="1"/>
  <c r="AG325" i="3" a="1"/>
  <c r="AG294" i="3" a="1"/>
  <c r="AG318" i="3" a="1"/>
  <c r="AG290" i="3" a="1"/>
  <c r="AG342" i="3" a="1"/>
  <c r="AG351" i="3" a="1"/>
  <c r="AG333" i="3" a="1"/>
  <c r="AG344" i="3" a="1"/>
  <c r="AG360" i="3" a="1"/>
  <c r="AG339" i="3" a="1"/>
  <c r="AG350" i="3" a="1"/>
  <c r="AG30" i="3" a="1"/>
  <c r="AG88" i="3" a="1"/>
  <c r="AG121" i="3" a="1"/>
  <c r="AG6" i="3" a="1"/>
  <c r="AG28" i="3" a="1"/>
  <c r="AG23" i="3" a="1"/>
  <c r="AG29" i="3" a="1"/>
  <c r="AG57" i="3" a="1"/>
  <c r="AG36" i="3" a="1"/>
  <c r="AG76" i="3" a="1"/>
  <c r="AG63" i="3" a="1"/>
  <c r="AG72" i="3" a="1"/>
  <c r="AG94" i="3" a="1"/>
  <c r="AG87" i="3" a="1"/>
  <c r="AG109" i="3" a="1"/>
  <c r="AG102" i="3" a="1"/>
  <c r="AG116" i="3" a="1"/>
  <c r="AG134" i="3" a="1"/>
  <c r="AG159" i="3" a="1"/>
  <c r="AG133" i="3" a="1"/>
  <c r="AG179" i="3" a="1"/>
  <c r="AG129" i="3" a="1"/>
  <c r="AG160" i="3" a="1"/>
  <c r="AG178" i="3" a="1"/>
  <c r="AG197" i="3" a="1"/>
  <c r="AG205" i="3" a="1"/>
  <c r="AG188" i="3" a="1"/>
  <c r="AG162" i="3" a="1"/>
  <c r="AG145" i="3" a="1"/>
  <c r="AG237" i="3" a="1"/>
  <c r="AG225" i="3" a="1"/>
  <c r="AG228" i="3" a="1"/>
  <c r="AG269" i="3" a="1"/>
  <c r="AG272" i="3" a="1"/>
  <c r="AG288" i="3" a="1"/>
  <c r="AG242" i="3" a="1"/>
  <c r="AG270" i="3" a="1"/>
  <c r="AG285" i="3" a="1"/>
  <c r="AG311" i="3" a="1"/>
  <c r="AG327" i="3" a="1"/>
  <c r="AG305" i="3" a="1"/>
  <c r="AG320" i="3" a="1"/>
  <c r="AG292" i="3" a="1"/>
  <c r="AG361" i="3" a="1"/>
  <c r="AG353" i="3" a="1"/>
  <c r="AG334" i="3" a="1"/>
  <c r="AG346" i="3" a="1"/>
  <c r="AG362" i="3" a="1"/>
  <c r="AG355" i="3" a="1"/>
  <c r="AH365" i="3" a="1"/>
  <c r="AG354" i="3" a="1"/>
  <c r="AG62" i="3" a="1"/>
  <c r="AG101" i="3" a="1"/>
  <c r="AG148" i="3" a="1"/>
  <c r="AG48" i="3" a="1"/>
  <c r="AG105" i="3" a="1"/>
  <c r="AG150" i="3" a="1"/>
  <c r="AG192" i="3" a="1"/>
  <c r="AG217" i="3" a="1"/>
  <c r="AG284" i="3" a="1"/>
  <c r="AG307" i="3" a="1"/>
  <c r="AG332" i="3" a="1"/>
  <c r="AG335" i="3" a="1"/>
  <c r="AG257" i="3" a="1"/>
  <c r="AG299" i="3" a="1"/>
  <c r="AG260" i="3" a="1"/>
  <c r="AG201" i="3" a="1"/>
  <c r="AG213" i="3" a="1"/>
  <c r="AG64" i="3" a="1"/>
  <c r="AG112" i="3" a="1"/>
  <c r="AG172" i="3" a="1"/>
  <c r="AG206" i="3" a="1"/>
  <c r="AG216" i="3" a="1"/>
  <c r="AG259" i="3" a="1"/>
  <c r="AG321" i="3" a="1"/>
  <c r="AG296" i="3" a="1"/>
  <c r="AG356" i="3" a="1"/>
  <c r="AG124" i="3" a="1"/>
  <c r="AG258" i="3" a="1"/>
  <c r="AG175" i="3" a="1"/>
  <c r="AG314" i="3" a="1"/>
  <c r="AG281" i="3" a="1"/>
  <c r="AG56" i="3" a="1"/>
  <c r="AG130" i="3" a="1"/>
  <c r="AG174" i="3" a="1"/>
  <c r="AG208" i="3" a="1"/>
  <c r="AG220" i="3" a="1"/>
  <c r="AG263" i="3" a="1"/>
  <c r="AG323" i="3" a="1"/>
  <c r="AG337" i="3" a="1"/>
  <c r="AG358" i="3" a="1"/>
  <c r="AG227" i="3" a="1"/>
  <c r="AG347" i="3" a="1"/>
  <c r="AG199" i="3" a="1"/>
  <c r="AG158" i="3" a="1"/>
  <c r="AG302" i="3" a="1"/>
  <c r="AG78" i="3" a="1"/>
  <c r="AG139" i="3" a="1"/>
  <c r="AG303" i="3" a="1"/>
  <c r="AG279" i="3" a="1"/>
  <c r="AG230" i="3" a="1"/>
  <c r="AG282" i="3" a="1"/>
  <c r="AG15" i="3" a="1"/>
  <c r="AG59" i="3" a="1"/>
  <c r="AG156" i="3" a="1"/>
  <c r="AG190" i="3" a="1"/>
  <c r="AG231" i="3" a="1"/>
  <c r="AG261" i="3" a="1"/>
  <c r="AG262" i="3" a="1"/>
  <c r="AG349" i="3" a="1"/>
  <c r="AG365" i="3" a="1"/>
  <c r="AG316" i="3" a="1"/>
  <c r="AG341" i="3" a="1"/>
  <c r="AG18" i="3" a="1"/>
  <c r="AG85" i="3" a="1"/>
  <c r="AG226" i="3" a="1"/>
  <c r="AG264" i="3" a="1"/>
  <c r="AG330" i="3" a="1"/>
  <c r="AG21" i="3" a="1"/>
  <c r="AG90" i="3" a="1"/>
  <c r="AG304" i="3" a="1"/>
  <c r="AG34" i="3" a="1"/>
  <c r="AG99" i="3" a="1"/>
  <c r="AG146" i="3" a="1"/>
  <c r="AG185" i="3" a="1"/>
  <c r="W354" i="3" l="1"/>
  <c r="W74" i="3"/>
  <c r="W94" i="3"/>
  <c r="W237" i="3"/>
  <c r="W311" i="3"/>
  <c r="W123" i="3"/>
  <c r="W229" i="3"/>
  <c r="W42" i="3"/>
  <c r="W114" i="3"/>
  <c r="W236" i="3"/>
  <c r="W81" i="3"/>
  <c r="W289" i="3"/>
  <c r="W166" i="3"/>
  <c r="AH240" i="3"/>
  <c r="W235" i="3"/>
  <c r="W112" i="3"/>
  <c r="W266" i="3"/>
  <c r="W256" i="3"/>
  <c r="W201" i="3"/>
  <c r="W105" i="3"/>
  <c r="W361" i="3"/>
  <c r="W180" i="3"/>
  <c r="W283" i="3"/>
  <c r="W157" i="3"/>
  <c r="W362" i="3"/>
  <c r="W173" i="3"/>
  <c r="W336" i="3"/>
  <c r="W215" i="3"/>
  <c r="W71" i="3"/>
  <c r="W247" i="3"/>
  <c r="W70" i="3"/>
  <c r="AH351" i="3"/>
  <c r="AK351" i="3" s="1"/>
  <c r="W330" i="3"/>
  <c r="W309" i="3"/>
  <c r="W146" i="3"/>
  <c r="W21" i="3"/>
  <c r="W116" i="3"/>
  <c r="W200" i="3"/>
  <c r="W101" i="3"/>
  <c r="W95" i="3"/>
  <c r="W141" i="3"/>
  <c r="W277" i="3"/>
  <c r="AH291" i="3"/>
  <c r="W176" i="3"/>
  <c r="W91" i="3"/>
  <c r="W202" i="3"/>
  <c r="W340" i="3"/>
  <c r="W169" i="3"/>
  <c r="W84" i="3"/>
  <c r="W324" i="3"/>
  <c r="W254" i="3"/>
  <c r="W323" i="3"/>
  <c r="W125" i="3"/>
  <c r="W348" i="3"/>
  <c r="W306" i="3"/>
  <c r="W219" i="3"/>
  <c r="W156" i="3"/>
  <c r="W346" i="3"/>
  <c r="W204" i="3"/>
  <c r="W39" i="3"/>
  <c r="AH227" i="3"/>
  <c r="W127" i="3"/>
  <c r="W221" i="3"/>
  <c r="W103" i="3"/>
  <c r="W288" i="3"/>
  <c r="W223" i="3"/>
  <c r="W358" i="3"/>
  <c r="W357" i="3"/>
  <c r="W345" i="3"/>
  <c r="W213" i="3"/>
  <c r="W177" i="3"/>
  <c r="W63" i="3"/>
  <c r="W165" i="3"/>
  <c r="W80" i="3"/>
  <c r="W170" i="3"/>
  <c r="W319" i="3"/>
  <c r="W159" i="3"/>
  <c r="W73" i="3"/>
  <c r="W308" i="3"/>
  <c r="W222" i="3"/>
  <c r="W301" i="3"/>
  <c r="W104" i="3"/>
  <c r="W328" i="3"/>
  <c r="W274" i="3"/>
  <c r="W343" i="3"/>
  <c r="W145" i="3"/>
  <c r="W272" i="3"/>
  <c r="W161" i="3"/>
  <c r="W31" i="3"/>
  <c r="AH163" i="3"/>
  <c r="W133" i="3"/>
  <c r="W263" i="3"/>
  <c r="W341" i="3"/>
  <c r="W192" i="3"/>
  <c r="W203" i="3"/>
  <c r="W231" i="3"/>
  <c r="W292" i="3"/>
  <c r="W158" i="3"/>
  <c r="W280" i="3"/>
  <c r="W242" i="3"/>
  <c r="W321" i="3"/>
  <c r="W124" i="3"/>
  <c r="W364" i="3"/>
  <c r="W326" i="3"/>
  <c r="W26" i="3"/>
  <c r="AH99" i="3"/>
  <c r="W249" i="3"/>
  <c r="W228" i="3"/>
  <c r="W58" i="3"/>
  <c r="W198" i="3"/>
  <c r="W298" i="3"/>
  <c r="W207" i="3"/>
  <c r="W195" i="3"/>
  <c r="W234" i="3"/>
  <c r="W185" i="3"/>
  <c r="W286" i="3"/>
  <c r="W152" i="3"/>
  <c r="W56" i="3"/>
  <c r="W155" i="3"/>
  <c r="W62" i="3"/>
  <c r="W138" i="3"/>
  <c r="W148" i="3"/>
  <c r="W52" i="3"/>
  <c r="W287" i="3"/>
  <c r="W285" i="3"/>
  <c r="W93" i="3"/>
  <c r="W144" i="3"/>
  <c r="W46" i="3"/>
  <c r="W106" i="3"/>
  <c r="W271" i="3"/>
  <c r="W137" i="3"/>
  <c r="W24" i="3"/>
  <c r="W265" i="3"/>
  <c r="W126" i="3"/>
  <c r="W243" i="3"/>
  <c r="W83" i="3"/>
  <c r="W259" i="3"/>
  <c r="W178" i="3"/>
  <c r="W305" i="3"/>
  <c r="W113" i="3"/>
  <c r="W337" i="3"/>
  <c r="W294" i="3"/>
  <c r="W57" i="3"/>
  <c r="AH341" i="3"/>
  <c r="AK341" i="3" s="1"/>
  <c r="W244" i="3"/>
  <c r="W67" i="3"/>
  <c r="W264" i="3"/>
  <c r="W72" i="3"/>
  <c r="W307" i="3"/>
  <c r="W338" i="3"/>
  <c r="W359" i="3"/>
  <c r="W199" i="3"/>
  <c r="W92" i="3"/>
  <c r="W268" i="3"/>
  <c r="W262" i="3"/>
  <c r="W55" i="3"/>
  <c r="W18" i="3"/>
  <c r="AH125" i="3"/>
  <c r="AH278" i="3"/>
  <c r="AH150" i="3"/>
  <c r="AH245" i="3"/>
  <c r="AH117" i="3"/>
  <c r="AH315" i="3"/>
  <c r="AH187" i="3"/>
  <c r="AH295" i="3"/>
  <c r="AH167" i="3"/>
  <c r="AH339" i="3"/>
  <c r="AH338" i="3"/>
  <c r="AK338" i="3" s="1"/>
  <c r="AH146" i="3"/>
  <c r="AH82" i="3"/>
  <c r="AH360" i="3"/>
  <c r="AH305" i="3"/>
  <c r="AH177" i="3"/>
  <c r="AH113" i="3"/>
  <c r="AH68" i="3"/>
  <c r="AH36" i="3"/>
  <c r="AK36" i="3" s="1"/>
  <c r="AH59" i="3"/>
  <c r="AH27" i="3"/>
  <c r="AH66" i="3"/>
  <c r="AH34" i="3"/>
  <c r="AH77" i="3"/>
  <c r="AH45" i="3"/>
  <c r="W318" i="3"/>
  <c r="W190" i="3"/>
  <c r="W344" i="3"/>
  <c r="W179" i="3"/>
  <c r="W115" i="3"/>
  <c r="W293" i="3"/>
  <c r="W216" i="3"/>
  <c r="W210" i="3"/>
  <c r="W82" i="3"/>
  <c r="W284" i="3"/>
  <c r="W135" i="3"/>
  <c r="W40" i="3"/>
  <c r="W355" i="3"/>
  <c r="W183" i="3"/>
  <c r="W134" i="3"/>
  <c r="W23" i="3"/>
  <c r="W49" i="3"/>
  <c r="W13" i="3"/>
  <c r="AH342" i="3"/>
  <c r="AH214" i="3"/>
  <c r="AH86" i="3"/>
  <c r="AH309" i="3"/>
  <c r="AH181" i="3"/>
  <c r="AH144" i="3"/>
  <c r="AH251" i="3"/>
  <c r="AH123" i="3"/>
  <c r="AK123" i="3" s="1"/>
  <c r="AH176" i="3"/>
  <c r="AH231" i="3"/>
  <c r="AH103" i="3"/>
  <c r="AH93" i="3"/>
  <c r="AH275" i="3"/>
  <c r="AH211" i="3"/>
  <c r="AH147" i="3"/>
  <c r="AH83" i="3"/>
  <c r="AK83" i="3" s="1"/>
  <c r="AH274" i="3"/>
  <c r="AH210" i="3"/>
  <c r="AH241" i="3"/>
  <c r="W320" i="3"/>
  <c r="W171" i="3"/>
  <c r="W128" i="3"/>
  <c r="W85" i="3"/>
  <c r="W314" i="3"/>
  <c r="W186" i="3"/>
  <c r="W68" i="3"/>
  <c r="W329" i="3"/>
  <c r="W233" i="3"/>
  <c r="W164" i="3"/>
  <c r="W121" i="3"/>
  <c r="W79" i="3"/>
  <c r="W267" i="3"/>
  <c r="W313" i="3"/>
  <c r="W239" i="3"/>
  <c r="W302" i="3"/>
  <c r="W174" i="3"/>
  <c r="W12" i="3"/>
  <c r="W333" i="3"/>
  <c r="W253" i="3"/>
  <c r="W168" i="3"/>
  <c r="W109" i="3"/>
  <c r="W66" i="3"/>
  <c r="W251" i="3"/>
  <c r="W291" i="3"/>
  <c r="W205" i="3"/>
  <c r="W322" i="3"/>
  <c r="W194" i="3"/>
  <c r="W20" i="3"/>
  <c r="W351" i="3"/>
  <c r="W273" i="3"/>
  <c r="W188" i="3"/>
  <c r="W129" i="3"/>
  <c r="W87" i="3"/>
  <c r="W8" i="3"/>
  <c r="W347" i="3"/>
  <c r="W257" i="3"/>
  <c r="W172" i="3"/>
  <c r="W246" i="3"/>
  <c r="W118" i="3"/>
  <c r="W51" i="3"/>
  <c r="W19" i="3"/>
  <c r="W14" i="3"/>
  <c r="W45" i="3"/>
  <c r="W9" i="3"/>
  <c r="AH106" i="3"/>
  <c r="AH329" i="3"/>
  <c r="AH265" i="3"/>
  <c r="AH201" i="3"/>
  <c r="AH137" i="3"/>
  <c r="AH79" i="3"/>
  <c r="AH303" i="3"/>
  <c r="AH239" i="3"/>
  <c r="AK239" i="3" s="1"/>
  <c r="AH175" i="3"/>
  <c r="AH111" i="3"/>
  <c r="AH358" i="3"/>
  <c r="AH308" i="3"/>
  <c r="AH244" i="3"/>
  <c r="AH180" i="3"/>
  <c r="AH116" i="3"/>
  <c r="AH87" i="3"/>
  <c r="AK87" i="3" s="1"/>
  <c r="AH288" i="3"/>
  <c r="AH224" i="3"/>
  <c r="AH160" i="3"/>
  <c r="AH96" i="3"/>
  <c r="AH335" i="3"/>
  <c r="AH332" i="3"/>
  <c r="AH268" i="3"/>
  <c r="AH204" i="3"/>
  <c r="AK204" i="3" s="1"/>
  <c r="AH140" i="3"/>
  <c r="AH343" i="3"/>
  <c r="AH325" i="3"/>
  <c r="AH261" i="3"/>
  <c r="AH197" i="3"/>
  <c r="AH133" i="3"/>
  <c r="AH71" i="3"/>
  <c r="AH356" i="3"/>
  <c r="AK356" i="3" s="1"/>
  <c r="AH299" i="3"/>
  <c r="AH235" i="3"/>
  <c r="AH171" i="3"/>
  <c r="AH107" i="3"/>
  <c r="AH64" i="3"/>
  <c r="AH28" i="3"/>
  <c r="AH55" i="3"/>
  <c r="AH23" i="3"/>
  <c r="AK23" i="3" s="1"/>
  <c r="AH62" i="3"/>
  <c r="AH30" i="3"/>
  <c r="AH73" i="3"/>
  <c r="AH41" i="3"/>
  <c r="W230" i="3"/>
  <c r="W47" i="3"/>
  <c r="W41" i="3"/>
  <c r="AH67" i="3"/>
  <c r="AK67" i="3" s="1"/>
  <c r="AH259" i="3"/>
  <c r="AH131" i="3"/>
  <c r="AH296" i="3"/>
  <c r="AH168" i="3"/>
  <c r="AH354" i="3"/>
  <c r="AH238" i="3"/>
  <c r="AH328" i="3"/>
  <c r="AH218" i="3"/>
  <c r="AK218" i="3" s="1"/>
  <c r="AH90" i="3"/>
  <c r="AH262" i="3"/>
  <c r="AH134" i="3"/>
  <c r="AH319" i="3"/>
  <c r="AH127" i="3"/>
  <c r="AH228" i="3"/>
  <c r="AH58" i="3"/>
  <c r="W102" i="3"/>
  <c r="W15" i="3"/>
  <c r="W10" i="3"/>
  <c r="W36" i="3"/>
  <c r="AH323" i="3"/>
  <c r="AH195" i="3"/>
  <c r="AH311" i="3"/>
  <c r="AH232" i="3"/>
  <c r="AH104" i="3"/>
  <c r="AK104" i="3" s="1"/>
  <c r="AH302" i="3"/>
  <c r="AH174" i="3"/>
  <c r="AH110" i="3"/>
  <c r="AH282" i="3"/>
  <c r="AH154" i="3"/>
  <c r="AH362" i="3"/>
  <c r="AH326" i="3"/>
  <c r="AH198" i="3"/>
  <c r="AK198" i="3" s="1"/>
  <c r="AH298" i="3"/>
  <c r="AH255" i="3"/>
  <c r="AH191" i="3"/>
  <c r="AH330" i="3"/>
  <c r="AH352" i="3"/>
  <c r="AH292" i="3"/>
  <c r="AH164" i="3"/>
  <c r="AH100" i="3"/>
  <c r="AK100" i="3" s="1"/>
  <c r="AH60" i="3"/>
  <c r="AH24" i="3"/>
  <c r="AH51" i="3"/>
  <c r="AH19" i="3"/>
  <c r="AH26" i="3"/>
  <c r="AH69" i="3"/>
  <c r="AH29" i="3"/>
  <c r="W261" i="3"/>
  <c r="W160" i="3"/>
  <c r="W117" i="3"/>
  <c r="W75" i="3"/>
  <c r="W282" i="3"/>
  <c r="W154" i="3"/>
  <c r="W299" i="3"/>
  <c r="W303" i="3"/>
  <c r="W212" i="3"/>
  <c r="W153" i="3"/>
  <c r="W111" i="3"/>
  <c r="W60" i="3"/>
  <c r="W187" i="3"/>
  <c r="W297" i="3"/>
  <c r="W217" i="3"/>
  <c r="W270" i="3"/>
  <c r="W142" i="3"/>
  <c r="W325" i="3"/>
  <c r="W312" i="3"/>
  <c r="W232" i="3"/>
  <c r="W147" i="3"/>
  <c r="W99" i="3"/>
  <c r="W50" i="3"/>
  <c r="W356" i="3"/>
  <c r="W269" i="3"/>
  <c r="W184" i="3"/>
  <c r="W290" i="3"/>
  <c r="W162" i="3"/>
  <c r="W304" i="3"/>
  <c r="W332" i="3"/>
  <c r="W252" i="3"/>
  <c r="W167" i="3"/>
  <c r="W119" i="3"/>
  <c r="W76" i="3"/>
  <c r="W315" i="3"/>
  <c r="W327" i="3"/>
  <c r="W241" i="3"/>
  <c r="W342" i="3"/>
  <c r="W214" i="3"/>
  <c r="W86" i="3"/>
  <c r="W43" i="3"/>
  <c r="W11" i="3"/>
  <c r="W69" i="3"/>
  <c r="W37" i="3"/>
  <c r="W365" i="3"/>
  <c r="AH363" i="3"/>
  <c r="AH316" i="3"/>
  <c r="AH252" i="3"/>
  <c r="AH188" i="3"/>
  <c r="AK188" i="3" s="1"/>
  <c r="AH124" i="3"/>
  <c r="AH234" i="3"/>
  <c r="AH290" i="3"/>
  <c r="AH226" i="3"/>
  <c r="AH162" i="3"/>
  <c r="AH98" i="3"/>
  <c r="AH350" i="3"/>
  <c r="AH289" i="3"/>
  <c r="AK289" i="3" s="1"/>
  <c r="AH225" i="3"/>
  <c r="AH161" i="3"/>
  <c r="AH97" i="3"/>
  <c r="AH333" i="3"/>
  <c r="AH269" i="3"/>
  <c r="AH205" i="3"/>
  <c r="AH141" i="3"/>
  <c r="AH75" i="3"/>
  <c r="AK75" i="3" s="1"/>
  <c r="AH361" i="3"/>
  <c r="AH313" i="3"/>
  <c r="AH249" i="3"/>
  <c r="AH185" i="3"/>
  <c r="AH121" i="3"/>
  <c r="AH253" i="3"/>
  <c r="AH312" i="3"/>
  <c r="AH248" i="3"/>
  <c r="AK248" i="3" s="1"/>
  <c r="AH184" i="3"/>
  <c r="AH120" i="3"/>
  <c r="AH272" i="3"/>
  <c r="AH348" i="3"/>
  <c r="AH286" i="3"/>
  <c r="AH222" i="3"/>
  <c r="AH158" i="3"/>
  <c r="AH94" i="3"/>
  <c r="AK94" i="3" s="1"/>
  <c r="AH56" i="3"/>
  <c r="AH20" i="3"/>
  <c r="AH47" i="3"/>
  <c r="AH15" i="3"/>
  <c r="AH54" i="3"/>
  <c r="AH22" i="3"/>
  <c r="AH65" i="3"/>
  <c r="AH25" i="3"/>
  <c r="AK25" i="3" s="1"/>
  <c r="W65" i="3"/>
  <c r="AH317" i="3"/>
  <c r="AH310" i="3"/>
  <c r="AH118" i="3"/>
  <c r="AH277" i="3"/>
  <c r="AH149" i="3"/>
  <c r="AH346" i="3"/>
  <c r="AH219" i="3"/>
  <c r="AK219" i="3" s="1"/>
  <c r="AH91" i="3"/>
  <c r="AH199" i="3"/>
  <c r="AH336" i="3"/>
  <c r="AH179" i="3"/>
  <c r="AH21" i="3"/>
  <c r="W7" i="3"/>
  <c r="W29" i="3"/>
  <c r="AH359" i="3"/>
  <c r="AK359" i="3" s="1"/>
  <c r="AH246" i="3"/>
  <c r="AH182" i="3"/>
  <c r="AH183" i="3"/>
  <c r="AH213" i="3"/>
  <c r="AH85" i="3"/>
  <c r="AH283" i="3"/>
  <c r="AH155" i="3"/>
  <c r="AH327" i="3"/>
  <c r="AK327" i="3" s="1"/>
  <c r="AH263" i="3"/>
  <c r="AH135" i="3"/>
  <c r="AH357" i="3"/>
  <c r="AH307" i="3"/>
  <c r="AH243" i="3"/>
  <c r="AH115" i="3"/>
  <c r="AH208" i="3"/>
  <c r="AH306" i="3"/>
  <c r="AK306" i="3" s="1"/>
  <c r="AH242" i="3"/>
  <c r="AH178" i="3"/>
  <c r="AH114" i="3"/>
  <c r="AH221" i="3"/>
  <c r="AH337" i="3"/>
  <c r="AH273" i="3"/>
  <c r="AH209" i="3"/>
  <c r="AH145" i="3"/>
  <c r="AK145" i="3" s="1"/>
  <c r="AH81" i="3"/>
  <c r="AH52" i="3"/>
  <c r="AH16" i="3"/>
  <c r="AH43" i="3"/>
  <c r="AH11" i="3"/>
  <c r="AH50" i="3"/>
  <c r="AH18" i="3"/>
  <c r="AH61" i="3"/>
  <c r="AK61" i="3" s="1"/>
  <c r="W208" i="3"/>
  <c r="W149" i="3"/>
  <c r="W107" i="3"/>
  <c r="W54" i="3"/>
  <c r="W250" i="3"/>
  <c r="W122" i="3"/>
  <c r="W197" i="3"/>
  <c r="W281" i="3"/>
  <c r="W191" i="3"/>
  <c r="W143" i="3"/>
  <c r="W100" i="3"/>
  <c r="W44" i="3"/>
  <c r="W353" i="3"/>
  <c r="W276" i="3"/>
  <c r="W196" i="3"/>
  <c r="W238" i="3"/>
  <c r="W110" i="3"/>
  <c r="W245" i="3"/>
  <c r="W296" i="3"/>
  <c r="W211" i="3"/>
  <c r="W131" i="3"/>
  <c r="W88" i="3"/>
  <c r="W32" i="3"/>
  <c r="W339" i="3"/>
  <c r="W248" i="3"/>
  <c r="W163" i="3"/>
  <c r="W258" i="3"/>
  <c r="W130" i="3"/>
  <c r="W240" i="3"/>
  <c r="W316" i="3"/>
  <c r="W225" i="3"/>
  <c r="W151" i="3"/>
  <c r="W108" i="3"/>
  <c r="W64" i="3"/>
  <c r="W224" i="3"/>
  <c r="W300" i="3"/>
  <c r="W220" i="3"/>
  <c r="W310" i="3"/>
  <c r="W182" i="3"/>
  <c r="W28" i="3"/>
  <c r="W35" i="3"/>
  <c r="W30" i="3"/>
  <c r="W61" i="3"/>
  <c r="W25" i="3"/>
  <c r="AH279" i="3"/>
  <c r="AH355" i="3"/>
  <c r="AH297" i="3"/>
  <c r="AH233" i="3"/>
  <c r="AK233" i="3" s="1"/>
  <c r="AH169" i="3"/>
  <c r="AH105" i="3"/>
  <c r="AH138" i="3"/>
  <c r="AH271" i="3"/>
  <c r="AH207" i="3"/>
  <c r="AH143" i="3"/>
  <c r="AH78" i="3"/>
  <c r="AH340" i="3"/>
  <c r="AK340" i="3" s="1"/>
  <c r="AH276" i="3"/>
  <c r="AH212" i="3"/>
  <c r="AH148" i="3"/>
  <c r="AH84" i="3"/>
  <c r="AH320" i="3"/>
  <c r="AH256" i="3"/>
  <c r="AH192" i="3"/>
  <c r="AH128" i="3"/>
  <c r="AK128" i="3" s="1"/>
  <c r="AH285" i="3"/>
  <c r="AH353" i="3"/>
  <c r="AH300" i="3"/>
  <c r="AH236" i="3"/>
  <c r="AH172" i="3"/>
  <c r="AH108" i="3"/>
  <c r="AH157" i="3"/>
  <c r="AH293" i="3"/>
  <c r="AK293" i="3" s="1"/>
  <c r="AH229" i="3"/>
  <c r="AH165" i="3"/>
  <c r="AH101" i="3"/>
  <c r="AH170" i="3"/>
  <c r="AH331" i="3"/>
  <c r="AH267" i="3"/>
  <c r="AH203" i="3"/>
  <c r="AH139" i="3"/>
  <c r="AK139" i="3" s="1"/>
  <c r="AH80" i="3"/>
  <c r="AH48" i="3"/>
  <c r="AH12" i="3"/>
  <c r="AH39" i="3"/>
  <c r="AH7" i="3"/>
  <c r="AH46" i="3"/>
  <c r="AH14" i="3"/>
  <c r="AH57" i="3"/>
  <c r="AK57" i="3" s="1"/>
  <c r="AH17" i="3"/>
  <c r="AH264" i="3"/>
  <c r="AH200" i="3"/>
  <c r="AH136" i="3"/>
  <c r="AH266" i="3"/>
  <c r="AH334" i="3"/>
  <c r="AH270" i="3"/>
  <c r="AH206" i="3"/>
  <c r="AK206" i="3" s="1"/>
  <c r="AH142" i="3"/>
  <c r="AH304" i="3"/>
  <c r="AH314" i="3"/>
  <c r="AH250" i="3"/>
  <c r="AH186" i="3"/>
  <c r="AH122" i="3"/>
  <c r="AH202" i="3"/>
  <c r="AH349" i="3"/>
  <c r="AK349" i="3" s="1"/>
  <c r="AH294" i="3"/>
  <c r="AH230" i="3"/>
  <c r="AH166" i="3"/>
  <c r="AH102" i="3"/>
  <c r="AH112" i="3"/>
  <c r="AH287" i="3"/>
  <c r="AH223" i="3"/>
  <c r="AH159" i="3"/>
  <c r="AK159" i="3" s="1"/>
  <c r="AH95" i="3"/>
  <c r="AH119" i="3"/>
  <c r="AH324" i="3"/>
  <c r="AH260" i="3"/>
  <c r="AH196" i="3"/>
  <c r="AH132" i="3"/>
  <c r="AH76" i="3"/>
  <c r="AH44" i="3"/>
  <c r="AK44" i="3" s="1"/>
  <c r="AH8" i="3"/>
  <c r="AH35" i="3"/>
  <c r="AH74" i="3"/>
  <c r="AH42" i="3"/>
  <c r="AH10" i="3"/>
  <c r="AH53" i="3"/>
  <c r="AH13" i="3"/>
  <c r="W181" i="3"/>
  <c r="W139" i="3"/>
  <c r="W96" i="3"/>
  <c r="W16" i="3"/>
  <c r="W218" i="3"/>
  <c r="W90" i="3"/>
  <c r="W349" i="3"/>
  <c r="W260" i="3"/>
  <c r="W175" i="3"/>
  <c r="W132" i="3"/>
  <c r="W89" i="3"/>
  <c r="W350" i="3"/>
  <c r="W335" i="3"/>
  <c r="W255" i="3"/>
  <c r="W334" i="3"/>
  <c r="W206" i="3"/>
  <c r="W78" i="3"/>
  <c r="W352" i="3"/>
  <c r="W275" i="3"/>
  <c r="W189" i="3"/>
  <c r="W120" i="3"/>
  <c r="W77" i="3"/>
  <c r="W331" i="3"/>
  <c r="W317" i="3"/>
  <c r="W227" i="3"/>
  <c r="W136" i="3"/>
  <c r="W226" i="3"/>
  <c r="W98" i="3"/>
  <c r="W360" i="3"/>
  <c r="W295" i="3"/>
  <c r="W209" i="3"/>
  <c r="W140" i="3"/>
  <c r="W97" i="3"/>
  <c r="W48" i="3"/>
  <c r="W363" i="3"/>
  <c r="W279" i="3"/>
  <c r="W193" i="3"/>
  <c r="W278" i="3"/>
  <c r="W150" i="3"/>
  <c r="W59" i="3"/>
  <c r="W27" i="3"/>
  <c r="W22" i="3"/>
  <c r="W53" i="3"/>
  <c r="W17" i="3"/>
  <c r="AH189" i="3"/>
  <c r="AH347" i="3"/>
  <c r="AH284" i="3"/>
  <c r="AH220" i="3"/>
  <c r="AH156" i="3"/>
  <c r="AK156" i="3" s="1"/>
  <c r="AH92" i="3"/>
  <c r="AH322" i="3"/>
  <c r="AH258" i="3"/>
  <c r="AH194" i="3"/>
  <c r="AH130" i="3"/>
  <c r="AH215" i="3"/>
  <c r="AH321" i="3"/>
  <c r="AH257" i="3"/>
  <c r="AK257" i="3" s="1"/>
  <c r="AH193" i="3"/>
  <c r="AH129" i="3"/>
  <c r="AH247" i="3"/>
  <c r="AH301" i="3"/>
  <c r="AH237" i="3"/>
  <c r="AH173" i="3"/>
  <c r="AH109" i="3"/>
  <c r="AH151" i="3"/>
  <c r="AK151" i="3" s="1"/>
  <c r="AH345" i="3"/>
  <c r="AH281" i="3"/>
  <c r="AH217" i="3"/>
  <c r="AH153" i="3"/>
  <c r="AH89" i="3"/>
  <c r="AH344" i="3"/>
  <c r="AH280" i="3"/>
  <c r="AH216" i="3"/>
  <c r="AK216" i="3" s="1"/>
  <c r="AH152" i="3"/>
  <c r="AH88" i="3"/>
  <c r="AH364" i="3"/>
  <c r="AH318" i="3"/>
  <c r="AH254" i="3"/>
  <c r="AH190" i="3"/>
  <c r="AH126" i="3"/>
  <c r="AH72" i="3"/>
  <c r="AK72" i="3" s="1"/>
  <c r="AH40" i="3"/>
  <c r="AH63" i="3"/>
  <c r="AH31" i="3"/>
  <c r="AH70" i="3"/>
  <c r="AH38" i="3"/>
  <c r="AH6" i="3"/>
  <c r="AH49" i="3"/>
  <c r="AH9" i="3"/>
  <c r="AK9" i="3" s="1"/>
  <c r="Z3" i="3"/>
  <c r="AG362" i="3"/>
  <c r="AG360" i="3"/>
  <c r="AG358" i="3"/>
  <c r="AG356" i="3"/>
  <c r="AG354" i="3"/>
  <c r="AG352" i="3"/>
  <c r="AG350" i="3"/>
  <c r="AG348" i="3"/>
  <c r="AG346" i="3"/>
  <c r="AG344" i="3"/>
  <c r="AG335" i="3"/>
  <c r="AK320" i="3"/>
  <c r="AG341" i="3"/>
  <c r="AG364" i="3"/>
  <c r="AG340" i="3"/>
  <c r="AK339" i="3"/>
  <c r="AK334" i="3"/>
  <c r="AK324" i="3"/>
  <c r="AK331" i="3"/>
  <c r="AH365" i="3"/>
  <c r="AK365" i="3" s="1"/>
  <c r="AK357" i="3"/>
  <c r="AK355" i="3"/>
  <c r="AK353" i="3"/>
  <c r="AK347" i="3"/>
  <c r="AK345" i="3"/>
  <c r="AK343" i="3"/>
  <c r="AG339" i="3"/>
  <c r="AG334" i="3"/>
  <c r="AF334" i="3" s="1"/>
  <c r="AK333" i="3"/>
  <c r="AK330" i="3"/>
  <c r="AK322" i="3"/>
  <c r="AK262" i="3"/>
  <c r="AK363" i="3"/>
  <c r="AK361" i="3"/>
  <c r="AG333" i="3"/>
  <c r="AF333" i="3" s="1"/>
  <c r="AG304" i="3"/>
  <c r="AK335" i="3"/>
  <c r="AK295" i="3"/>
  <c r="AG365" i="3"/>
  <c r="AG363" i="3"/>
  <c r="AF363" i="3" s="1"/>
  <c r="AG359" i="3"/>
  <c r="AG357" i="3"/>
  <c r="AG355" i="3"/>
  <c r="AG353" i="3"/>
  <c r="AF353" i="3" s="1"/>
  <c r="AG351" i="3"/>
  <c r="AG349" i="3"/>
  <c r="AG347" i="3"/>
  <c r="AF347" i="3" s="1"/>
  <c r="AG345" i="3"/>
  <c r="AF345" i="3" s="1"/>
  <c r="AG343" i="3"/>
  <c r="AF343" i="3" s="1"/>
  <c r="AK342" i="3"/>
  <c r="AG338" i="3"/>
  <c r="AK337" i="3"/>
  <c r="AK332" i="3"/>
  <c r="AK329" i="3"/>
  <c r="AK326" i="3"/>
  <c r="AK316" i="3"/>
  <c r="AG336" i="3"/>
  <c r="AG361" i="3"/>
  <c r="AG342" i="3"/>
  <c r="AG337" i="3"/>
  <c r="AF337" i="3" s="1"/>
  <c r="AG296" i="3"/>
  <c r="AK328" i="3"/>
  <c r="AK364" i="3"/>
  <c r="AK362" i="3"/>
  <c r="AK360" i="3"/>
  <c r="AK358" i="3"/>
  <c r="AK354" i="3"/>
  <c r="AK352" i="3"/>
  <c r="AK350" i="3"/>
  <c r="AK348" i="3"/>
  <c r="AK346" i="3"/>
  <c r="AK344" i="3"/>
  <c r="AK336" i="3"/>
  <c r="AK325" i="3"/>
  <c r="AK318" i="3"/>
  <c r="AG238" i="3"/>
  <c r="AK314" i="3"/>
  <c r="AK312" i="3"/>
  <c r="AK310" i="3"/>
  <c r="AK308" i="3"/>
  <c r="AK305" i="3"/>
  <c r="AG301" i="3"/>
  <c r="AK300" i="3"/>
  <c r="AK266" i="3"/>
  <c r="AG300" i="3"/>
  <c r="AK299" i="3"/>
  <c r="AG295" i="3"/>
  <c r="AF295" i="3" s="1"/>
  <c r="AK294" i="3"/>
  <c r="AG292" i="3"/>
  <c r="AG290" i="3"/>
  <c r="AK270" i="3"/>
  <c r="AK247" i="3"/>
  <c r="AG332" i="3"/>
  <c r="AG330" i="3"/>
  <c r="AG328" i="3"/>
  <c r="AF328" i="3" s="1"/>
  <c r="AG326" i="3"/>
  <c r="AG324" i="3"/>
  <c r="AF324" i="3" s="1"/>
  <c r="AG322" i="3"/>
  <c r="AF322" i="3" s="1"/>
  <c r="AG320" i="3"/>
  <c r="AG318" i="3"/>
  <c r="AG316" i="3"/>
  <c r="AF316" i="3" s="1"/>
  <c r="AG314" i="3"/>
  <c r="AG312" i="3"/>
  <c r="AG310" i="3"/>
  <c r="AG308" i="3"/>
  <c r="AG306" i="3"/>
  <c r="AG305" i="3"/>
  <c r="AK303" i="3"/>
  <c r="AG294" i="3"/>
  <c r="AG299" i="3"/>
  <c r="AK298" i="3"/>
  <c r="AK323" i="3"/>
  <c r="AK321" i="3"/>
  <c r="AK319" i="3"/>
  <c r="AK317" i="3"/>
  <c r="AK315" i="3"/>
  <c r="AK313" i="3"/>
  <c r="AK311" i="3"/>
  <c r="AK309" i="3"/>
  <c r="AK307" i="3"/>
  <c r="AG303" i="3"/>
  <c r="AG298" i="3"/>
  <c r="AK297" i="3"/>
  <c r="AG293" i="3"/>
  <c r="AK250" i="3"/>
  <c r="AK304" i="3"/>
  <c r="AK302" i="3"/>
  <c r="AK254" i="3"/>
  <c r="AG331" i="3"/>
  <c r="AG329" i="3"/>
  <c r="AF329" i="3" s="1"/>
  <c r="AG327" i="3"/>
  <c r="AG325" i="3"/>
  <c r="AF325" i="3" s="1"/>
  <c r="AG323" i="3"/>
  <c r="AG321" i="3"/>
  <c r="AG319" i="3"/>
  <c r="AF319" i="3" s="1"/>
  <c r="AG317" i="3"/>
  <c r="AG315" i="3"/>
  <c r="AG313" i="3"/>
  <c r="AG311" i="3"/>
  <c r="AG309" i="3"/>
  <c r="AG307" i="3"/>
  <c r="AG302" i="3"/>
  <c r="AK301" i="3"/>
  <c r="AG297" i="3"/>
  <c r="AK296" i="3"/>
  <c r="AK258" i="3"/>
  <c r="AG291" i="3"/>
  <c r="AG289" i="3"/>
  <c r="AG287" i="3"/>
  <c r="AG285" i="3"/>
  <c r="AG283" i="3"/>
  <c r="AG281" i="3"/>
  <c r="AG279" i="3"/>
  <c r="AG277" i="3"/>
  <c r="AG275" i="3"/>
  <c r="AG273" i="3"/>
  <c r="AG271" i="3"/>
  <c r="AG270" i="3"/>
  <c r="AF270" i="3" s="1"/>
  <c r="AG266" i="3"/>
  <c r="AG262" i="3"/>
  <c r="AG258" i="3"/>
  <c r="AF258" i="3" s="1"/>
  <c r="AG254" i="3"/>
  <c r="AF254" i="3" s="1"/>
  <c r="AG250" i="3"/>
  <c r="AG247" i="3"/>
  <c r="AG240" i="3"/>
  <c r="AK267" i="3"/>
  <c r="AK263" i="3"/>
  <c r="AK259" i="3"/>
  <c r="AK255" i="3"/>
  <c r="AK251" i="3"/>
  <c r="AG242" i="3"/>
  <c r="AK212" i="3"/>
  <c r="AK292" i="3"/>
  <c r="AK290" i="3"/>
  <c r="AK288" i="3"/>
  <c r="AK286" i="3"/>
  <c r="AK284" i="3"/>
  <c r="AK282" i="3"/>
  <c r="AK280" i="3"/>
  <c r="AK278" i="3"/>
  <c r="AK276" i="3"/>
  <c r="AK274" i="3"/>
  <c r="AK272" i="3"/>
  <c r="AG267" i="3"/>
  <c r="AG263" i="3"/>
  <c r="AG259" i="3"/>
  <c r="AG255" i="3"/>
  <c r="AF255" i="3" s="1"/>
  <c r="AG251" i="3"/>
  <c r="AG246" i="3"/>
  <c r="AG244" i="3"/>
  <c r="AK268" i="3"/>
  <c r="AK264" i="3"/>
  <c r="AK260" i="3"/>
  <c r="AK256" i="3"/>
  <c r="AK252" i="3"/>
  <c r="AK220" i="3"/>
  <c r="AG288" i="3"/>
  <c r="AF288" i="3" s="1"/>
  <c r="AG286" i="3"/>
  <c r="AF286" i="3" s="1"/>
  <c r="AG284" i="3"/>
  <c r="AF284" i="3" s="1"/>
  <c r="AG282" i="3"/>
  <c r="AF282" i="3" s="1"/>
  <c r="AG280" i="3"/>
  <c r="AF280" i="3" s="1"/>
  <c r="AG278" i="3"/>
  <c r="AF278" i="3" s="1"/>
  <c r="AG276" i="3"/>
  <c r="AF276" i="3" s="1"/>
  <c r="AG274" i="3"/>
  <c r="AF274" i="3" s="1"/>
  <c r="AG272" i="3"/>
  <c r="AF272" i="3" s="1"/>
  <c r="AG268" i="3"/>
  <c r="AF268" i="3" s="1"/>
  <c r="AG264" i="3"/>
  <c r="AF264" i="3" s="1"/>
  <c r="AG260" i="3"/>
  <c r="AF260" i="3" s="1"/>
  <c r="AG256" i="3"/>
  <c r="AF256" i="3" s="1"/>
  <c r="AG252" i="3"/>
  <c r="AF252" i="3" s="1"/>
  <c r="AG248" i="3"/>
  <c r="AK245" i="3"/>
  <c r="AK224" i="3"/>
  <c r="AG210" i="3"/>
  <c r="AK269" i="3"/>
  <c r="AK265" i="3"/>
  <c r="AK261" i="3"/>
  <c r="AK253" i="3"/>
  <c r="AK249" i="3"/>
  <c r="AK228" i="3"/>
  <c r="AK291" i="3"/>
  <c r="AK287" i="3"/>
  <c r="AK285" i="3"/>
  <c r="AK283" i="3"/>
  <c r="AK281" i="3"/>
  <c r="AK279" i="3"/>
  <c r="AK277" i="3"/>
  <c r="AK275" i="3"/>
  <c r="AK273" i="3"/>
  <c r="AK271" i="3"/>
  <c r="AG269" i="3"/>
  <c r="AF269" i="3" s="1"/>
  <c r="AG265" i="3"/>
  <c r="AG261" i="3"/>
  <c r="AG257" i="3"/>
  <c r="AG253" i="3"/>
  <c r="AG249" i="3"/>
  <c r="AG236" i="3"/>
  <c r="AK232" i="3"/>
  <c r="AG232" i="3"/>
  <c r="AG228" i="3"/>
  <c r="AG224" i="3"/>
  <c r="AG220" i="3"/>
  <c r="AF220" i="3" s="1"/>
  <c r="AG216" i="3"/>
  <c r="AG212" i="3"/>
  <c r="AK243" i="3"/>
  <c r="AK241" i="3"/>
  <c r="AK237" i="3"/>
  <c r="AK229" i="3"/>
  <c r="AK225" i="3"/>
  <c r="AK221" i="3"/>
  <c r="AK217" i="3"/>
  <c r="AK213" i="3"/>
  <c r="AK208" i="3"/>
  <c r="AG189" i="3"/>
  <c r="AG233" i="3"/>
  <c r="AG229" i="3"/>
  <c r="AF229" i="3" s="1"/>
  <c r="AG225" i="3"/>
  <c r="AF225" i="3" s="1"/>
  <c r="AG221" i="3"/>
  <c r="AF221" i="3" s="1"/>
  <c r="AG217" i="3"/>
  <c r="AF217" i="3" s="1"/>
  <c r="AG213" i="3"/>
  <c r="AF213" i="3" s="1"/>
  <c r="AG245" i="3"/>
  <c r="AG243" i="3"/>
  <c r="AG241" i="3"/>
  <c r="AG239" i="3"/>
  <c r="AG237" i="3"/>
  <c r="AK234" i="3"/>
  <c r="AK230" i="3"/>
  <c r="AK226" i="3"/>
  <c r="AK222" i="3"/>
  <c r="AK214" i="3"/>
  <c r="AG234" i="3"/>
  <c r="AG230" i="3"/>
  <c r="AG226" i="3"/>
  <c r="AG222" i="3"/>
  <c r="AG218" i="3"/>
  <c r="AG214" i="3"/>
  <c r="AK211" i="3"/>
  <c r="AG198" i="3"/>
  <c r="AK246" i="3"/>
  <c r="AK244" i="3"/>
  <c r="AK242" i="3"/>
  <c r="AK240" i="3"/>
  <c r="AK238" i="3"/>
  <c r="AK236" i="3"/>
  <c r="AK235" i="3"/>
  <c r="AK231" i="3"/>
  <c r="AK227" i="3"/>
  <c r="AK223" i="3"/>
  <c r="AK215" i="3"/>
  <c r="AK200" i="3"/>
  <c r="AG145" i="3"/>
  <c r="AG235" i="3"/>
  <c r="AF235" i="3" s="1"/>
  <c r="AG231" i="3"/>
  <c r="AF231" i="3" s="1"/>
  <c r="AG227" i="3"/>
  <c r="AF227" i="3" s="1"/>
  <c r="AG223" i="3"/>
  <c r="AF223" i="3" s="1"/>
  <c r="AG219" i="3"/>
  <c r="AG215" i="3"/>
  <c r="AF215" i="3" s="1"/>
  <c r="AK210" i="3"/>
  <c r="AK202" i="3"/>
  <c r="AG194" i="3"/>
  <c r="AK193" i="3"/>
  <c r="AG162" i="3"/>
  <c r="AG149" i="3"/>
  <c r="AG208" i="3"/>
  <c r="AG206" i="3"/>
  <c r="AG204" i="3"/>
  <c r="AG202" i="3"/>
  <c r="AF202" i="3" s="1"/>
  <c r="AG200" i="3"/>
  <c r="AK196" i="3"/>
  <c r="AG193" i="3"/>
  <c r="AK192" i="3"/>
  <c r="AG188" i="3"/>
  <c r="AK152" i="3"/>
  <c r="AK209" i="3"/>
  <c r="AK207" i="3"/>
  <c r="AK205" i="3"/>
  <c r="AK203" i="3"/>
  <c r="AK201" i="3"/>
  <c r="AK199" i="3"/>
  <c r="AG196" i="3"/>
  <c r="AG192" i="3"/>
  <c r="AF192" i="3" s="1"/>
  <c r="AK191" i="3"/>
  <c r="AG185" i="3"/>
  <c r="AK197" i="3"/>
  <c r="AG191" i="3"/>
  <c r="AK190" i="3"/>
  <c r="AG211" i="3"/>
  <c r="AG209" i="3"/>
  <c r="AG207" i="3"/>
  <c r="AG205" i="3"/>
  <c r="AG203" i="3"/>
  <c r="AG201" i="3"/>
  <c r="AG199" i="3"/>
  <c r="AF199" i="3" s="1"/>
  <c r="AK195" i="3"/>
  <c r="AG187" i="3"/>
  <c r="AK160" i="3"/>
  <c r="AG154" i="3"/>
  <c r="AG141" i="3"/>
  <c r="AG122" i="3"/>
  <c r="AG197" i="3"/>
  <c r="AG195" i="3"/>
  <c r="AK194" i="3"/>
  <c r="AG190" i="3"/>
  <c r="AK189" i="3"/>
  <c r="AG139" i="3"/>
  <c r="AG186" i="3"/>
  <c r="AG184" i="3"/>
  <c r="AG182" i="3"/>
  <c r="AG180" i="3"/>
  <c r="AG178" i="3"/>
  <c r="AG176" i="3"/>
  <c r="AG174" i="3"/>
  <c r="AG172" i="3"/>
  <c r="AG170" i="3"/>
  <c r="AG168" i="3"/>
  <c r="AG165" i="3"/>
  <c r="AK163" i="3"/>
  <c r="AG157" i="3"/>
  <c r="AK155" i="3"/>
  <c r="AK150" i="3"/>
  <c r="AK146" i="3"/>
  <c r="AK166" i="3"/>
  <c r="AG160" i="3"/>
  <c r="AK158" i="3"/>
  <c r="AG152" i="3"/>
  <c r="AG150" i="3"/>
  <c r="AG146" i="3"/>
  <c r="AG127" i="3"/>
  <c r="AK121" i="3"/>
  <c r="AK187" i="3"/>
  <c r="AK185" i="3"/>
  <c r="AK183" i="3"/>
  <c r="AK181" i="3"/>
  <c r="AK179" i="3"/>
  <c r="AK177" i="3"/>
  <c r="AK175" i="3"/>
  <c r="AK173" i="3"/>
  <c r="AK171" i="3"/>
  <c r="AK169" i="3"/>
  <c r="AG163" i="3"/>
  <c r="AK161" i="3"/>
  <c r="AG155" i="3"/>
  <c r="AK153" i="3"/>
  <c r="AK147" i="3"/>
  <c r="AG143" i="3"/>
  <c r="AG129" i="3"/>
  <c r="AG166" i="3"/>
  <c r="AK164" i="3"/>
  <c r="AG158" i="3"/>
  <c r="AG151" i="3"/>
  <c r="AF151" i="3" s="1"/>
  <c r="AG147" i="3"/>
  <c r="AF147" i="3" s="1"/>
  <c r="AG131" i="3"/>
  <c r="AG183" i="3"/>
  <c r="AG181" i="3"/>
  <c r="AG179" i="3"/>
  <c r="AG177" i="3"/>
  <c r="AG175" i="3"/>
  <c r="AG173" i="3"/>
  <c r="AG171" i="3"/>
  <c r="AG169" i="3"/>
  <c r="AK167" i="3"/>
  <c r="AG161" i="3"/>
  <c r="AG153" i="3"/>
  <c r="AK148" i="3"/>
  <c r="AK144" i="3"/>
  <c r="AK142" i="3"/>
  <c r="AG133" i="3"/>
  <c r="AG164" i="3"/>
  <c r="AK162" i="3"/>
  <c r="AG156" i="3"/>
  <c r="AK154" i="3"/>
  <c r="AG148" i="3"/>
  <c r="AF148" i="3" s="1"/>
  <c r="AG144" i="3"/>
  <c r="AF144" i="3" s="1"/>
  <c r="AG142" i="3"/>
  <c r="AF142" i="3" s="1"/>
  <c r="AG135" i="3"/>
  <c r="AK186" i="3"/>
  <c r="AK184" i="3"/>
  <c r="AK182" i="3"/>
  <c r="AK180" i="3"/>
  <c r="AK178" i="3"/>
  <c r="AK176" i="3"/>
  <c r="AK174" i="3"/>
  <c r="AK172" i="3"/>
  <c r="AK170" i="3"/>
  <c r="AK168" i="3"/>
  <c r="AG167" i="3"/>
  <c r="AK165" i="3"/>
  <c r="AG159" i="3"/>
  <c r="AK157" i="3"/>
  <c r="AK149" i="3"/>
  <c r="AG137" i="3"/>
  <c r="AG124" i="3"/>
  <c r="AG121" i="3"/>
  <c r="AK119" i="3"/>
  <c r="AK140" i="3"/>
  <c r="AK138" i="3"/>
  <c r="AK136" i="3"/>
  <c r="AK134" i="3"/>
  <c r="AK132" i="3"/>
  <c r="AK130" i="3"/>
  <c r="AK126" i="3"/>
  <c r="AK125" i="3"/>
  <c r="AG125" i="3"/>
  <c r="AK113" i="3"/>
  <c r="AG140" i="3"/>
  <c r="AG138" i="3"/>
  <c r="AG136" i="3"/>
  <c r="AG134" i="3"/>
  <c r="AG132" i="3"/>
  <c r="AG130" i="3"/>
  <c r="AG128" i="3"/>
  <c r="AG126" i="3"/>
  <c r="AG123" i="3"/>
  <c r="AK115" i="3"/>
  <c r="AK143" i="3"/>
  <c r="AK141" i="3"/>
  <c r="AK137" i="3"/>
  <c r="AK135" i="3"/>
  <c r="AK133" i="3"/>
  <c r="AK131" i="3"/>
  <c r="AK129" i="3"/>
  <c r="AK127" i="3"/>
  <c r="AK122" i="3"/>
  <c r="AK124" i="3"/>
  <c r="AK117" i="3"/>
  <c r="AG120" i="3"/>
  <c r="AG118" i="3"/>
  <c r="AG116" i="3"/>
  <c r="AG114" i="3"/>
  <c r="AG112" i="3"/>
  <c r="AG110" i="3"/>
  <c r="AG108" i="3"/>
  <c r="AG107" i="3"/>
  <c r="AK106" i="3"/>
  <c r="AG95" i="3"/>
  <c r="AG106" i="3"/>
  <c r="AK105" i="3"/>
  <c r="AK111" i="3"/>
  <c r="AK109" i="3"/>
  <c r="AG102" i="3"/>
  <c r="AG97" i="3"/>
  <c r="AG105" i="3"/>
  <c r="AK89" i="3"/>
  <c r="AG119" i="3"/>
  <c r="AF119" i="3" s="1"/>
  <c r="AG117" i="3"/>
  <c r="AG115" i="3"/>
  <c r="AG113" i="3"/>
  <c r="AG111" i="3"/>
  <c r="AG109" i="3"/>
  <c r="AG104" i="3"/>
  <c r="AK103" i="3"/>
  <c r="AG99" i="3"/>
  <c r="AG101" i="3"/>
  <c r="AK120" i="3"/>
  <c r="AK118" i="3"/>
  <c r="AK116" i="3"/>
  <c r="AK114" i="3"/>
  <c r="AK112" i="3"/>
  <c r="AK110" i="3"/>
  <c r="AK108" i="3"/>
  <c r="AK107" i="3"/>
  <c r="AG103" i="3"/>
  <c r="AK92" i="3"/>
  <c r="AG89" i="3"/>
  <c r="AG74" i="3"/>
  <c r="AG92" i="3"/>
  <c r="AG87" i="3"/>
  <c r="AK102" i="3"/>
  <c r="AK98" i="3"/>
  <c r="AK96" i="3"/>
  <c r="AK90" i="3"/>
  <c r="AK86" i="3"/>
  <c r="AG75" i="3"/>
  <c r="AK93" i="3"/>
  <c r="AG90" i="3"/>
  <c r="AG86" i="3"/>
  <c r="AF86" i="3" s="1"/>
  <c r="AK85" i="3"/>
  <c r="AK82" i="3"/>
  <c r="AG69" i="3"/>
  <c r="AG100" i="3"/>
  <c r="AG98" i="3"/>
  <c r="AG96" i="3"/>
  <c r="AG94" i="3"/>
  <c r="AG93" i="3"/>
  <c r="AK88" i="3"/>
  <c r="AG85" i="3"/>
  <c r="AK91" i="3"/>
  <c r="AG88" i="3"/>
  <c r="AK84" i="3"/>
  <c r="AG83" i="3"/>
  <c r="AK50" i="3"/>
  <c r="AK101" i="3"/>
  <c r="AK99" i="3"/>
  <c r="AK97" i="3"/>
  <c r="AK95" i="3"/>
  <c r="AG91" i="3"/>
  <c r="AG84" i="3"/>
  <c r="AF84" i="3" s="1"/>
  <c r="AG71" i="3"/>
  <c r="AK81" i="3"/>
  <c r="AK80" i="3"/>
  <c r="AG72" i="3"/>
  <c r="AK70" i="3"/>
  <c r="AG67" i="3"/>
  <c r="AG59" i="3"/>
  <c r="AG82" i="3"/>
  <c r="AK79" i="3"/>
  <c r="AK78" i="3"/>
  <c r="AK73" i="3"/>
  <c r="AG61" i="3"/>
  <c r="AG81" i="3"/>
  <c r="AG80" i="3"/>
  <c r="AK77" i="3"/>
  <c r="AK76" i="3"/>
  <c r="AG70" i="3"/>
  <c r="AF70" i="3" s="1"/>
  <c r="AG63" i="3"/>
  <c r="AG79" i="3"/>
  <c r="AG78" i="3"/>
  <c r="AK74" i="3"/>
  <c r="AG73" i="3"/>
  <c r="AK71" i="3"/>
  <c r="AK69" i="3"/>
  <c r="AG65" i="3"/>
  <c r="AG58" i="3"/>
  <c r="AG51" i="3"/>
  <c r="AG77" i="3"/>
  <c r="AG76" i="3"/>
  <c r="AF76" i="3" s="1"/>
  <c r="AG68" i="3"/>
  <c r="AG56" i="3"/>
  <c r="AK55" i="3"/>
  <c r="AK45" i="3"/>
  <c r="AK68" i="3"/>
  <c r="AK66" i="3"/>
  <c r="AK64" i="3"/>
  <c r="AK62" i="3"/>
  <c r="AK60" i="3"/>
  <c r="AG55" i="3"/>
  <c r="AK54" i="3"/>
  <c r="AG50" i="3"/>
  <c r="AK49" i="3"/>
  <c r="AK47" i="3"/>
  <c r="AG32" i="3"/>
  <c r="AG49" i="3"/>
  <c r="AK48" i="3"/>
  <c r="AG47" i="3"/>
  <c r="AG36" i="3"/>
  <c r="AG66" i="3"/>
  <c r="AG64" i="3"/>
  <c r="AG62" i="3"/>
  <c r="AG60" i="3"/>
  <c r="AG54" i="3"/>
  <c r="AK53" i="3"/>
  <c r="AG44" i="3"/>
  <c r="AK43" i="3"/>
  <c r="AG40" i="3"/>
  <c r="AG57" i="3"/>
  <c r="AG53" i="3"/>
  <c r="AF53" i="3" s="1"/>
  <c r="AK52" i="3"/>
  <c r="AG48" i="3"/>
  <c r="AF48" i="3" s="1"/>
  <c r="AK65" i="3"/>
  <c r="AK63" i="3"/>
  <c r="AK59" i="3"/>
  <c r="AK58" i="3"/>
  <c r="AK56" i="3"/>
  <c r="AG52" i="3"/>
  <c r="AK51" i="3"/>
  <c r="AG46" i="3"/>
  <c r="AK41" i="3"/>
  <c r="AK29" i="3"/>
  <c r="AG45" i="3"/>
  <c r="AG43" i="3"/>
  <c r="AG41" i="3"/>
  <c r="AG29" i="3"/>
  <c r="AK38" i="3"/>
  <c r="AK34" i="3"/>
  <c r="AK30" i="3"/>
  <c r="AK21" i="3"/>
  <c r="AK46" i="3"/>
  <c r="AK42" i="3"/>
  <c r="AG38" i="3"/>
  <c r="AF38" i="3" s="1"/>
  <c r="AG34" i="3"/>
  <c r="AG30" i="3"/>
  <c r="AK39" i="3"/>
  <c r="AK35" i="3"/>
  <c r="AK31" i="3"/>
  <c r="AK28" i="3"/>
  <c r="AG42" i="3"/>
  <c r="AF42" i="3" s="1"/>
  <c r="AG39" i="3"/>
  <c r="AG35" i="3"/>
  <c r="AG31" i="3"/>
  <c r="AG23" i="3"/>
  <c r="AK40" i="3"/>
  <c r="AK27" i="3"/>
  <c r="AK26" i="3"/>
  <c r="AG26" i="3"/>
  <c r="AK24" i="3"/>
  <c r="AG21" i="3"/>
  <c r="AK19" i="3"/>
  <c r="AG24" i="3"/>
  <c r="AK15" i="3"/>
  <c r="AG27" i="3"/>
  <c r="AF27" i="3" s="1"/>
  <c r="AK22" i="3"/>
  <c r="AG19" i="3"/>
  <c r="AG22" i="3"/>
  <c r="AG25" i="3"/>
  <c r="AK20" i="3"/>
  <c r="AK17" i="3"/>
  <c r="AG28" i="3"/>
  <c r="AF28" i="3" s="1"/>
  <c r="AG20" i="3"/>
  <c r="AK18" i="3"/>
  <c r="AK16" i="3"/>
  <c r="AK14" i="3"/>
  <c r="AK12" i="3"/>
  <c r="AK10" i="3"/>
  <c r="AK8" i="3"/>
  <c r="AK6" i="3"/>
  <c r="AG18" i="3"/>
  <c r="AG16" i="3"/>
  <c r="AG14" i="3"/>
  <c r="AG12" i="3"/>
  <c r="AG10" i="3"/>
  <c r="AG8" i="3"/>
  <c r="AG6" i="3"/>
  <c r="AK13" i="3"/>
  <c r="AK11" i="3"/>
  <c r="AK7" i="3"/>
  <c r="AG17" i="3"/>
  <c r="AF17" i="3" s="1"/>
  <c r="AG15" i="3"/>
  <c r="AG13" i="3"/>
  <c r="AG11" i="3"/>
  <c r="AG9" i="3"/>
  <c r="AG7" i="3"/>
  <c r="AB3" i="3"/>
  <c r="AH3" i="3"/>
  <c r="U22" i="2"/>
  <c r="T22" i="2"/>
  <c r="S22" i="2"/>
  <c r="Q22" i="2"/>
  <c r="X354" i="3" a="1"/>
  <c r="X114" i="3" a="1"/>
  <c r="X266" i="3" a="1"/>
  <c r="X362" i="3" a="1"/>
  <c r="X330" i="3" a="1"/>
  <c r="X141" i="3" a="1"/>
  <c r="X84" i="3" a="1"/>
  <c r="X156" i="3" a="1"/>
  <c r="X288" i="3" a="1"/>
  <c r="X165" i="3" a="1"/>
  <c r="X301" i="3" a="1"/>
  <c r="X31" i="3" a="1"/>
  <c r="X292" i="3" a="1"/>
  <c r="X26" i="3" a="1"/>
  <c r="X195" i="3" a="1"/>
  <c r="X138" i="3" a="1"/>
  <c r="X106" i="3" a="1"/>
  <c r="X259" i="3" a="1"/>
  <c r="X244" i="3" a="1"/>
  <c r="X92" i="3" a="1"/>
  <c r="X344" i="3" a="1"/>
  <c r="X135" i="3" a="1"/>
  <c r="X186" i="3" a="1"/>
  <c r="X313" i="3" a="1"/>
  <c r="X109" i="3" a="1"/>
  <c r="X351" i="3" a="1"/>
  <c r="X172" i="3" a="1"/>
  <c r="X15" i="3" a="1"/>
  <c r="X160" i="3" a="1"/>
  <c r="X153" i="3" a="1"/>
  <c r="X325" i="3" a="1"/>
  <c r="X184" i="3" a="1"/>
  <c r="X76" i="3" a="1"/>
  <c r="X11" i="3" a="1"/>
  <c r="X65" i="3" a="1"/>
  <c r="X208" i="3" a="1"/>
  <c r="X191" i="3" a="1"/>
  <c r="X110" i="3" a="1"/>
  <c r="X248" i="3" a="1"/>
  <c r="X108" i="3" a="1"/>
  <c r="X35" i="3" a="1"/>
  <c r="X139" i="3" a="1"/>
  <c r="X132" i="3" a="1"/>
  <c r="X352" i="3" a="1"/>
  <c r="X136" i="3" a="1"/>
  <c r="X48" i="3" a="1"/>
  <c r="X22" i="3" a="1"/>
  <c r="X74" i="3" a="1"/>
  <c r="X236" i="3" a="1"/>
  <c r="X256" i="3" a="1"/>
  <c r="X173" i="3" a="1"/>
  <c r="X309" i="3" a="1"/>
  <c r="X277" i="3" a="1"/>
  <c r="X324" i="3" a="1"/>
  <c r="X346" i="3" a="1"/>
  <c r="X223" i="3" a="1"/>
  <c r="X80" i="3" a="1"/>
  <c r="X104" i="3" a="1"/>
  <c r="X158" i="3" a="1"/>
  <c r="X234" i="3" a="1"/>
  <c r="X148" i="3" a="1"/>
  <c r="X271" i="3" a="1"/>
  <c r="X178" i="3" a="1"/>
  <c r="X67" i="3" a="1"/>
  <c r="X268" i="3" a="1"/>
  <c r="X179" i="3" a="1"/>
  <c r="X40" i="3" a="1"/>
  <c r="X68" i="3" a="1"/>
  <c r="X239" i="3" a="1"/>
  <c r="X66" i="3" a="1"/>
  <c r="X273" i="3" a="1"/>
  <c r="X246" i="3" a="1"/>
  <c r="X10" i="3" a="1"/>
  <c r="X117" i="3" a="1"/>
  <c r="X111" i="3" a="1"/>
  <c r="X312" i="3" a="1"/>
  <c r="X290" i="3" a="1"/>
  <c r="X315" i="3" a="1"/>
  <c r="X69" i="3" a="1"/>
  <c r="X149" i="3" a="1"/>
  <c r="X143" i="3" a="1"/>
  <c r="X245" i="3" a="1"/>
  <c r="X163" i="3" a="1"/>
  <c r="X64" i="3" a="1"/>
  <c r="X30" i="3" a="1"/>
  <c r="X96" i="3" a="1"/>
  <c r="X89" i="3" a="1"/>
  <c r="X275" i="3" a="1"/>
  <c r="X226" i="3" a="1"/>
  <c r="X363" i="3" a="1"/>
  <c r="X53" i="3" a="1"/>
  <c r="X94" i="3" a="1"/>
  <c r="X81" i="3" a="1"/>
  <c r="X201" i="3" a="1"/>
  <c r="X336" i="3" a="1"/>
  <c r="X146" i="3" a="1"/>
  <c r="X254" i="3" a="1"/>
  <c r="X204" i="3" a="1"/>
  <c r="X358" i="3" a="1"/>
  <c r="X170" i="3" a="1"/>
  <c r="X328" i="3" a="1"/>
  <c r="X133" i="3" a="1"/>
  <c r="X280" i="3" a="1"/>
  <c r="X249" i="3" a="1"/>
  <c r="X185" i="3" a="1"/>
  <c r="X52" i="3" a="1"/>
  <c r="X137" i="3" a="1"/>
  <c r="X305" i="3" a="1"/>
  <c r="X264" i="3" a="1"/>
  <c r="X262" i="3" a="1"/>
  <c r="X115" i="3" a="1"/>
  <c r="X355" i="3" a="1"/>
  <c r="X329" i="3" a="1"/>
  <c r="X302" i="3" a="1"/>
  <c r="X251" i="3" a="1"/>
  <c r="X188" i="3" a="1"/>
  <c r="X118" i="3" a="1"/>
  <c r="X36" i="3" a="1"/>
  <c r="X75" i="3" a="1"/>
  <c r="X60" i="3" a="1"/>
  <c r="X232" i="3" a="1"/>
  <c r="X162" i="3" a="1"/>
  <c r="X327" i="3" a="1"/>
  <c r="X37" i="3" a="1"/>
  <c r="X107" i="3" a="1"/>
  <c r="X100" i="3" a="1"/>
  <c r="X296" i="3" a="1"/>
  <c r="X258" i="3" a="1"/>
  <c r="X224" i="3" a="1"/>
  <c r="X61" i="3" a="1"/>
  <c r="X16" i="3" a="1"/>
  <c r="X350" i="3" a="1"/>
  <c r="X189" i="3" a="1"/>
  <c r="X98" i="3" a="1"/>
  <c r="X279" i="3" a="1"/>
  <c r="X17" i="3" a="1"/>
  <c r="X237" i="3" a="1"/>
  <c r="X289" i="3" a="1"/>
  <c r="X105" i="3" a="1"/>
  <c r="X215" i="3" a="1"/>
  <c r="X21" i="3" a="1"/>
  <c r="X176" i="3" a="1"/>
  <c r="X323" i="3" a="1"/>
  <c r="X39" i="3" a="1"/>
  <c r="X357" i="3" a="1"/>
  <c r="X319" i="3" a="1"/>
  <c r="X274" i="3" a="1"/>
  <c r="X263" i="3" a="1"/>
  <c r="X242" i="3" a="1"/>
  <c r="X228" i="3" a="1"/>
  <c r="X286" i="3" a="1"/>
  <c r="X287" i="3" a="1"/>
  <c r="X24" i="3" a="1"/>
  <c r="X113" i="3" a="1"/>
  <c r="X72" i="3" a="1"/>
  <c r="X55" i="3" a="1"/>
  <c r="X293" i="3" a="1"/>
  <c r="X183" i="3" a="1"/>
  <c r="X320" i="3" a="1"/>
  <c r="X233" i="3" a="1"/>
  <c r="X174" i="3" a="1"/>
  <c r="X291" i="3" a="1"/>
  <c r="X129" i="3" a="1"/>
  <c r="X51" i="3" a="1"/>
  <c r="X282" i="3" a="1"/>
  <c r="X187" i="3" a="1"/>
  <c r="X147" i="3" a="1"/>
  <c r="X304" i="3" a="1"/>
  <c r="X241" i="3" a="1"/>
  <c r="X365" i="3" a="1"/>
  <c r="X54" i="3" a="1"/>
  <c r="X44" i="3" a="1"/>
  <c r="X211" i="3" a="1"/>
  <c r="X130" i="3" a="1"/>
  <c r="X300" i="3" a="1"/>
  <c r="X25" i="3" a="1"/>
  <c r="X218" i="3" a="1"/>
  <c r="X335" i="3" a="1"/>
  <c r="X120" i="3" a="1"/>
  <c r="X360" i="3" a="1"/>
  <c r="X193" i="3" a="1"/>
  <c r="X311" i="3" a="1"/>
  <c r="X166" i="3" a="1"/>
  <c r="X361" i="3" a="1"/>
  <c r="X71" i="3" a="1"/>
  <c r="X116" i="3" a="1"/>
  <c r="X91" i="3" a="1"/>
  <c r="X125" i="3" a="1"/>
  <c r="X345" i="3" a="1"/>
  <c r="X159" i="3" a="1"/>
  <c r="X343" i="3" a="1"/>
  <c r="X341" i="3" a="1"/>
  <c r="X321" i="3" a="1"/>
  <c r="X58" i="3" a="1"/>
  <c r="X152" i="3" a="1"/>
  <c r="X285" i="3" a="1"/>
  <c r="X265" i="3" a="1"/>
  <c r="X337" i="3" a="1"/>
  <c r="X307" i="3" a="1"/>
  <c r="X18" i="3" a="1"/>
  <c r="X216" i="3" a="1"/>
  <c r="X134" i="3" a="1"/>
  <c r="X171" i="3" a="1"/>
  <c r="X164" i="3" a="1"/>
  <c r="X12" i="3" a="1"/>
  <c r="X205" i="3" a="1"/>
  <c r="X87" i="3" a="1"/>
  <c r="X19" i="3" a="1"/>
  <c r="X230" i="3" a="1"/>
  <c r="X154" i="3" a="1"/>
  <c r="X297" i="3" a="1"/>
  <c r="X99" i="3" a="1"/>
  <c r="X332" i="3" a="1"/>
  <c r="X342" i="3" a="1"/>
  <c r="X250" i="3" a="1"/>
  <c r="X353" i="3" a="1"/>
  <c r="X131" i="3" a="1"/>
  <c r="X240" i="3" a="1"/>
  <c r="X220" i="3" a="1"/>
  <c r="X90" i="3" a="1"/>
  <c r="X255" i="3" a="1"/>
  <c r="X77" i="3" a="1"/>
  <c r="X295" i="3" a="1"/>
  <c r="X278" i="3" a="1"/>
  <c r="X123" i="3" a="1"/>
  <c r="X180" i="3" a="1"/>
  <c r="X247" i="3" a="1"/>
  <c r="X200" i="3" a="1"/>
  <c r="X202" i="3" a="1"/>
  <c r="X348" i="3" a="1"/>
  <c r="X127" i="3" a="1"/>
  <c r="X213" i="3" a="1"/>
  <c r="X73" i="3" a="1"/>
  <c r="X145" i="3" a="1"/>
  <c r="X192" i="3" a="1"/>
  <c r="X124" i="3" a="1"/>
  <c r="X198" i="3" a="1"/>
  <c r="X56" i="3" a="1"/>
  <c r="X93" i="3" a="1"/>
  <c r="X126" i="3" a="1"/>
  <c r="X294" i="3" a="1"/>
  <c r="X338" i="3" a="1"/>
  <c r="X210" i="3" a="1"/>
  <c r="X23" i="3" a="1"/>
  <c r="X128" i="3" a="1"/>
  <c r="X121" i="3" a="1"/>
  <c r="X333" i="3" a="1"/>
  <c r="X322" i="3" a="1"/>
  <c r="X8" i="3" a="1"/>
  <c r="X14" i="3" a="1"/>
  <c r="X47" i="3" a="1"/>
  <c r="X299" i="3" a="1"/>
  <c r="X217" i="3" a="1"/>
  <c r="X50" i="3" a="1"/>
  <c r="X252" i="3" a="1"/>
  <c r="X214" i="3" a="1"/>
  <c r="X7" i="3" a="1"/>
  <c r="X122" i="3" a="1"/>
  <c r="X276" i="3" a="1"/>
  <c r="X88" i="3" a="1"/>
  <c r="X316" i="3" a="1"/>
  <c r="X310" i="3" a="1"/>
  <c r="X349" i="3" a="1"/>
  <c r="X334" i="3" a="1"/>
  <c r="X331" i="3" a="1"/>
  <c r="X209" i="3" a="1"/>
  <c r="X150" i="3" a="1"/>
  <c r="X229" i="3" a="1"/>
  <c r="X235" i="3" a="1"/>
  <c r="X283" i="3" a="1"/>
  <c r="X70" i="3" a="1"/>
  <c r="X101" i="3" a="1"/>
  <c r="X340" i="3" a="1"/>
  <c r="X306" i="3" a="1"/>
  <c r="X221" i="3" a="1"/>
  <c r="X177" i="3" a="1"/>
  <c r="X308" i="3" a="1"/>
  <c r="X272" i="3" a="1"/>
  <c r="X203" i="3" a="1"/>
  <c r="X364" i="3" a="1"/>
  <c r="X298" i="3" a="1"/>
  <c r="X155" i="3" a="1"/>
  <c r="X144" i="3" a="1"/>
  <c r="X243" i="3" a="1"/>
  <c r="X57" i="3" a="1"/>
  <c r="X359" i="3" a="1"/>
  <c r="X318" i="3" a="1"/>
  <c r="X82" i="3" a="1"/>
  <c r="X49" i="3" a="1"/>
  <c r="X85" i="3" a="1"/>
  <c r="X79" i="3" a="1"/>
  <c r="X253" i="3" a="1"/>
  <c r="X194" i="3" a="1"/>
  <c r="X347" i="3" a="1"/>
  <c r="X45" i="3" a="1"/>
  <c r="X41" i="3" a="1"/>
  <c r="X303" i="3" a="1"/>
  <c r="X270" i="3" a="1"/>
  <c r="X356" i="3" a="1"/>
  <c r="X167" i="3" a="1"/>
  <c r="X86" i="3" a="1"/>
  <c r="X29" i="3" a="1"/>
  <c r="X197" i="3" a="1"/>
  <c r="X196" i="3" a="1"/>
  <c r="X32" i="3" a="1"/>
  <c r="X225" i="3" a="1"/>
  <c r="X182" i="3" a="1"/>
  <c r="X260" i="3" a="1"/>
  <c r="X206" i="3" a="1"/>
  <c r="X317" i="3" a="1"/>
  <c r="X140" i="3" a="1"/>
  <c r="X59" i="3" a="1"/>
  <c r="E249" i="3"/>
  <c r="E278" i="3"/>
  <c r="M292" i="3" a="1"/>
  <c r="P312" i="3" a="1"/>
  <c r="M332" i="3" a="1"/>
  <c r="M359" i="3" a="1"/>
  <c r="C330" i="2" a="1"/>
  <c r="C260" i="2" a="1"/>
  <c r="D364" i="2" a="1"/>
  <c r="D310" i="2" a="1"/>
  <c r="M216" i="3" a="1"/>
  <c r="D230" i="2" a="1"/>
  <c r="E271" i="3"/>
  <c r="E295" i="3"/>
  <c r="P317" i="3" a="1"/>
  <c r="P325" i="3" a="1"/>
  <c r="M352" i="3" a="1"/>
  <c r="D264" i="2" a="1"/>
  <c r="D298" i="2" a="1"/>
  <c r="D249" i="2" a="1"/>
  <c r="D343" i="2" a="1"/>
  <c r="M228" i="3" a="1"/>
  <c r="D227" i="2" a="1"/>
  <c r="P254" i="3" a="1"/>
  <c r="E260" i="3"/>
  <c r="P295" i="3" a="1"/>
  <c r="E310" i="3"/>
  <c r="M328" i="3" a="1"/>
  <c r="M360" i="3" a="1"/>
  <c r="D245" i="2" a="1"/>
  <c r="C364" i="2" a="1"/>
  <c r="C315" i="2" a="1"/>
  <c r="E251" i="3"/>
  <c r="E270" i="3"/>
  <c r="E293" i="3"/>
  <c r="E319" i="3"/>
  <c r="E335" i="3"/>
  <c r="P353" i="3" a="1"/>
  <c r="D272" i="2" a="1"/>
  <c r="D306" i="2" a="1"/>
  <c r="D257" i="2" a="1"/>
  <c r="D335" i="2" a="1"/>
  <c r="P230" i="3" a="1"/>
  <c r="D235" i="2" a="1"/>
  <c r="M264" i="3" a="1"/>
  <c r="P284" i="3" a="1"/>
  <c r="M321" i="3" a="1"/>
  <c r="E246" i="3"/>
  <c r="E266" i="3"/>
  <c r="E279" i="3"/>
  <c r="P305" i="3" a="1"/>
  <c r="M339" i="3" a="1"/>
  <c r="M353" i="3" a="1"/>
  <c r="D275" i="2" a="1"/>
  <c r="P247" i="3" a="1"/>
  <c r="P276" i="3" a="1"/>
  <c r="M298" i="3" a="1"/>
  <c r="P322" i="3" a="1"/>
  <c r="E331" i="3"/>
  <c r="E358" i="3"/>
  <c r="C341" i="2" a="1"/>
  <c r="D357" i="2" a="1"/>
  <c r="D324" i="2" a="1"/>
  <c r="C353" i="2" a="1"/>
  <c r="P219" i="3" a="1"/>
  <c r="C235" i="2" a="1"/>
  <c r="P365" i="3" a="1"/>
  <c r="D280" i="2" a="1"/>
  <c r="D334" i="2" a="1"/>
  <c r="C219" i="2" a="1"/>
  <c r="M183" i="3" a="1"/>
  <c r="C192" i="2" a="1"/>
  <c r="E160" i="3"/>
  <c r="M178" i="3" a="1"/>
  <c r="D157" i="2" a="1"/>
  <c r="E126" i="3"/>
  <c r="D150" i="2" a="1"/>
  <c r="E291" i="3"/>
  <c r="D288" i="2" a="1"/>
  <c r="D319" i="2" a="1"/>
  <c r="C227" i="2" a="1"/>
  <c r="E185" i="3"/>
  <c r="D198" i="2" a="1"/>
  <c r="P160" i="3" a="1"/>
  <c r="M179" i="3" a="1"/>
  <c r="D155" i="2" a="1"/>
  <c r="P126" i="3" a="1"/>
  <c r="D135" i="2" a="1"/>
  <c r="M12" i="3" a="1"/>
  <c r="P33" i="3" a="1"/>
  <c r="P313" i="3" a="1"/>
  <c r="C340" i="2" a="1"/>
  <c r="P216" i="3" a="1"/>
  <c r="D239" i="2" a="1"/>
  <c r="M205" i="3" a="1"/>
  <c r="D208" i="2" a="1"/>
  <c r="M156" i="3" a="1"/>
  <c r="D167" i="2" a="1"/>
  <c r="M130" i="3" a="1"/>
  <c r="E151" i="3"/>
  <c r="C130" i="2" a="1"/>
  <c r="E26" i="3"/>
  <c r="E58" i="3"/>
  <c r="E364" i="3"/>
  <c r="C358" i="2" a="1"/>
  <c r="E226" i="3"/>
  <c r="M254" i="3" a="1"/>
  <c r="M281" i="3" a="1"/>
  <c r="E290" i="3"/>
  <c r="P328" i="3" a="1"/>
  <c r="M324" i="3" a="1"/>
  <c r="P351" i="3" a="1"/>
  <c r="C258" i="2" a="1"/>
  <c r="C292" i="2" a="1"/>
  <c r="D302" i="2" a="1"/>
  <c r="C360" i="2" a="1"/>
  <c r="P226" i="3" a="1"/>
  <c r="C221" i="2" a="1"/>
  <c r="P273" i="3" a="1"/>
  <c r="P287" i="3" a="1"/>
  <c r="M322" i="3" a="1"/>
  <c r="E324" i="3"/>
  <c r="E346" i="3"/>
  <c r="D296" i="2" a="1"/>
  <c r="D330" i="2" a="1"/>
  <c r="D281" i="2" a="1"/>
  <c r="D244" i="2" a="1"/>
  <c r="M236" i="3" a="1"/>
  <c r="D220" i="2" a="1"/>
  <c r="E245" i="3"/>
  <c r="P268" i="3" a="1"/>
  <c r="E292" i="3"/>
  <c r="M318" i="3" a="1"/>
  <c r="P333" i="3" a="1"/>
  <c r="C261" i="2" a="1"/>
  <c r="D277" i="2" a="1"/>
  <c r="C289" i="2" a="1"/>
  <c r="C347" i="2" a="1"/>
  <c r="P261" i="3" a="1"/>
  <c r="M269" i="3" a="1"/>
  <c r="M294" i="3" a="1"/>
  <c r="P330" i="3" a="1"/>
  <c r="M340" i="3" a="1"/>
  <c r="M347" i="3" a="1"/>
  <c r="C306" i="2" a="1"/>
  <c r="D338" i="2" a="1"/>
  <c r="D289" i="2" a="1"/>
  <c r="P213" i="3" a="1"/>
  <c r="E238" i="3"/>
  <c r="M245" i="3" a="1"/>
  <c r="E265" i="3"/>
  <c r="P288" i="3" a="1"/>
  <c r="M314" i="3" a="1"/>
  <c r="M251" i="3" a="1"/>
  <c r="E262" i="3"/>
  <c r="E287" i="3"/>
  <c r="E322" i="3"/>
  <c r="M345" i="3" a="1"/>
  <c r="M357" i="3" a="1"/>
  <c r="D307" i="2" a="1"/>
  <c r="E253" i="3"/>
  <c r="E280" i="3"/>
  <c r="E285" i="3"/>
  <c r="E313" i="3"/>
  <c r="E318" i="3"/>
  <c r="M348" i="3" a="1"/>
  <c r="D312" i="2" a="1"/>
  <c r="C252" i="2" a="1"/>
  <c r="D356" i="2" a="1"/>
  <c r="D359" i="2" a="1"/>
  <c r="E214" i="3"/>
  <c r="D222" i="2" a="1"/>
  <c r="M247" i="3" a="1"/>
  <c r="D285" i="2" a="1"/>
  <c r="C329" i="2" a="1"/>
  <c r="D238" i="2" a="1"/>
  <c r="P193" i="3" a="1"/>
  <c r="C206" i="2" a="1"/>
  <c r="M170" i="3" a="1"/>
  <c r="M175" i="3" a="1"/>
  <c r="D160" i="2" a="1"/>
  <c r="M136" i="3" a="1"/>
  <c r="C136" i="2" a="1"/>
  <c r="P310" i="3" a="1"/>
  <c r="C287" i="2" a="1"/>
  <c r="C361" i="2" a="1"/>
  <c r="D216" i="2" a="1"/>
  <c r="M195" i="3" a="1"/>
  <c r="D187" i="2" a="1"/>
  <c r="E172" i="3"/>
  <c r="P175" i="3" a="1"/>
  <c r="C170" i="2" a="1"/>
  <c r="E138" i="3"/>
  <c r="C140" i="2" a="1"/>
  <c r="P5" i="3" a="1"/>
  <c r="E27" i="3"/>
  <c r="P337" i="3" a="1"/>
  <c r="C262" i="2" a="1"/>
  <c r="E219" i="3"/>
  <c r="D231" i="2" a="1"/>
  <c r="E196" i="3"/>
  <c r="D205" i="2" a="1"/>
  <c r="P166" i="3" a="1"/>
  <c r="C158" i="2" a="1"/>
  <c r="P140" i="3" a="1"/>
  <c r="M127" i="3" a="1"/>
  <c r="M6" i="3" a="1"/>
  <c r="M39" i="3" a="1"/>
  <c r="M248" i="3" a="1"/>
  <c r="P361" i="3" a="1"/>
  <c r="D297" i="2" a="1"/>
  <c r="P234" i="3" a="1"/>
  <c r="M184" i="3" a="1"/>
  <c r="P259" i="3" a="1"/>
  <c r="P279" i="3" a="1"/>
  <c r="P302" i="3" a="1"/>
  <c r="E334" i="3"/>
  <c r="M338" i="3" a="1"/>
  <c r="P345" i="3" a="1"/>
  <c r="C290" i="2" a="1"/>
  <c r="C324" i="2" a="1"/>
  <c r="C275" i="2" a="1"/>
  <c r="C244" i="2" a="1"/>
  <c r="E236" i="3"/>
  <c r="P248" i="3" a="1"/>
  <c r="E268" i="3"/>
  <c r="M291" i="3" a="1"/>
  <c r="M313" i="3" a="1"/>
  <c r="E333" i="3"/>
  <c r="P359" i="3" a="1"/>
  <c r="D352" i="2" a="1"/>
  <c r="D362" i="2" a="1"/>
  <c r="D313" i="2" a="1"/>
  <c r="P221" i="3" a="1"/>
  <c r="M239" i="3" a="1"/>
  <c r="C239" i="2" a="1"/>
  <c r="M250" i="3" a="1"/>
  <c r="E267" i="3"/>
  <c r="M293" i="3" a="1"/>
  <c r="E323" i="3"/>
  <c r="P339" i="3" a="1"/>
  <c r="C293" i="2" a="1"/>
  <c r="D309" i="2" a="1"/>
  <c r="D276" i="2" a="1"/>
  <c r="C272" i="2" a="1"/>
  <c r="P256" i="3" a="1"/>
  <c r="M267" i="3" a="1"/>
  <c r="M290" i="3" a="1"/>
  <c r="E338" i="3"/>
  <c r="M344" i="3" a="1"/>
  <c r="E361" i="3"/>
  <c r="C247" i="2" a="1"/>
  <c r="D247" i="2" a="1"/>
  <c r="D321" i="2" a="1"/>
  <c r="E225" i="3"/>
  <c r="M240" i="3" a="1"/>
  <c r="P250" i="3" a="1"/>
  <c r="M261" i="3" a="1"/>
  <c r="M301" i="3" a="1"/>
  <c r="P319" i="3" a="1"/>
  <c r="E247" i="3"/>
  <c r="E276" i="3"/>
  <c r="P297" i="3" a="1"/>
  <c r="M312" i="3" a="1"/>
  <c r="M330" i="3" a="1"/>
  <c r="P362" i="3" a="1"/>
  <c r="D339" i="2" a="1"/>
  <c r="M258" i="3" a="1"/>
  <c r="P277" i="3" a="1"/>
  <c r="P304" i="3" a="1"/>
  <c r="P315" i="3" a="1"/>
  <c r="E337" i="3"/>
  <c r="M350" i="3" a="1"/>
  <c r="C250" i="2" a="1"/>
  <c r="C284" i="2" a="1"/>
  <c r="D286" i="2" a="1"/>
  <c r="C321" i="2" a="1"/>
  <c r="M224" i="3" a="1"/>
  <c r="C222" i="2" a="1"/>
  <c r="E299" i="3"/>
  <c r="C359" i="2" a="1"/>
  <c r="E213" i="3"/>
  <c r="D240" i="2" a="1"/>
  <c r="P209" i="3" a="1"/>
  <c r="D191" i="2" a="1"/>
  <c r="P159" i="3" a="1"/>
  <c r="M182" i="3" a="1"/>
  <c r="D178" i="2" a="1"/>
  <c r="E150" i="3"/>
  <c r="C135" i="2" a="1"/>
  <c r="P340" i="3" a="1"/>
  <c r="D287" i="2" a="1"/>
  <c r="M215" i="3" a="1"/>
  <c r="C238" i="2" a="1"/>
  <c r="P201" i="3" a="1"/>
  <c r="C201" i="2" a="1"/>
  <c r="M161" i="3" a="1"/>
  <c r="P179" i="3" a="1"/>
  <c r="C180" i="2" a="1"/>
  <c r="E125" i="3"/>
  <c r="C151" i="2" a="1"/>
  <c r="E17" i="3"/>
  <c r="P42" i="3" a="1"/>
  <c r="E348" i="3"/>
  <c r="C350" i="2" a="1"/>
  <c r="P222" i="3" a="1"/>
  <c r="E191" i="3"/>
  <c r="M190" i="3" a="1"/>
  <c r="D210" i="2" a="1"/>
  <c r="E157" i="3"/>
  <c r="C167" i="2" a="1"/>
  <c r="M125" i="3" a="1"/>
  <c r="D128" i="2" a="1"/>
  <c r="P16" i="3" a="1"/>
  <c r="M33" i="3" a="1"/>
  <c r="P267" i="3" a="1"/>
  <c r="C365" i="2" a="1"/>
  <c r="C288" i="2" a="1"/>
  <c r="E235" i="3"/>
  <c r="W4" i="3" a="1"/>
  <c r="E255" i="3"/>
  <c r="E286" i="3"/>
  <c r="M299" i="3" a="1"/>
  <c r="E336" i="3"/>
  <c r="M342" i="3" a="1"/>
  <c r="E359" i="3"/>
  <c r="C346" i="2" a="1"/>
  <c r="C356" i="2" a="1"/>
  <c r="C307" i="2" a="1"/>
  <c r="E221" i="3"/>
  <c r="M238" i="3" a="1"/>
  <c r="E254" i="3"/>
  <c r="P278" i="3" a="1"/>
  <c r="E305" i="3"/>
  <c r="M329" i="3" a="1"/>
  <c r="E339" i="3"/>
  <c r="D259" i="2" a="1"/>
  <c r="C271" i="2" a="1"/>
  <c r="C281" i="2" a="1"/>
  <c r="D345" i="2" a="1"/>
  <c r="E233" i="3"/>
  <c r="P232" i="3" a="1"/>
  <c r="D226" i="2" a="1"/>
  <c r="E261" i="3"/>
  <c r="M263" i="3" a="1"/>
  <c r="E289" i="3"/>
  <c r="E330" i="3"/>
  <c r="P343" i="3" a="1"/>
  <c r="C325" i="2" a="1"/>
  <c r="D341" i="2" a="1"/>
  <c r="D308" i="2" a="1"/>
  <c r="C344" i="2" a="1"/>
  <c r="P258" i="3" a="1"/>
  <c r="P275" i="3" a="1"/>
  <c r="P298" i="3" a="1"/>
  <c r="E320" i="3"/>
  <c r="E352" i="3"/>
  <c r="D267" i="2" a="1"/>
  <c r="C279" i="2" a="1"/>
  <c r="C246" i="2" a="1"/>
  <c r="D353" i="2" a="1"/>
  <c r="M214" i="3" a="1"/>
  <c r="P237" i="3" a="1"/>
  <c r="M246" i="3" a="1"/>
  <c r="P272" i="3" a="1"/>
  <c r="E281" i="3"/>
  <c r="E316" i="3"/>
  <c r="M252" i="3" a="1"/>
  <c r="M279" i="3" a="1"/>
  <c r="P303" i="3" a="1"/>
  <c r="E315" i="3"/>
  <c r="P314" i="3" a="1"/>
  <c r="P364" i="3" a="1"/>
  <c r="C298" i="2" a="1"/>
  <c r="P257" i="3" a="1"/>
  <c r="P281" i="3" a="1"/>
  <c r="P296" i="3" a="1"/>
  <c r="P311" i="3" a="1"/>
  <c r="M325" i="3" a="1"/>
  <c r="P355" i="3" a="1"/>
  <c r="C282" i="2" a="1"/>
  <c r="C316" i="2" a="1"/>
  <c r="C267" i="2" a="1"/>
  <c r="D311" i="2" a="1"/>
  <c r="M234" i="3" a="1"/>
  <c r="D224" i="2" a="1"/>
  <c r="P307" i="3" a="1"/>
  <c r="D314" i="2" a="1"/>
  <c r="P233" i="3" a="1"/>
  <c r="D223" i="2" a="1"/>
  <c r="P192" i="3" a="1"/>
  <c r="D200" i="2" a="1"/>
  <c r="E154" i="3"/>
  <c r="D159" i="2" a="1"/>
  <c r="E128" i="3"/>
  <c r="E141" i="3"/>
  <c r="C146" i="2" a="1"/>
  <c r="P335" i="3" a="1"/>
  <c r="D322" i="2" a="1"/>
  <c r="E216" i="3"/>
  <c r="C233" i="2" a="1"/>
  <c r="M198" i="3" a="1"/>
  <c r="C202" i="2" a="1"/>
  <c r="P154" i="3" a="1"/>
  <c r="C161" i="2" a="1"/>
  <c r="P128" i="3" a="1"/>
  <c r="M143" i="3" a="1"/>
  <c r="C126" i="2" a="1"/>
  <c r="P31" i="3" a="1"/>
  <c r="M56" i="3" a="1"/>
  <c r="M358" i="3" a="1"/>
  <c r="C291" i="2" a="1"/>
  <c r="M237" i="3" a="1"/>
  <c r="M201" i="3" a="1"/>
  <c r="P196" i="3" a="1"/>
  <c r="D201" i="2" a="1"/>
  <c r="M167" i="3" a="1"/>
  <c r="D177" i="2" a="1"/>
  <c r="P135" i="3" a="1"/>
  <c r="D129" i="2" a="1"/>
  <c r="M9" i="3" a="1"/>
  <c r="E40" i="3"/>
  <c r="E283" i="3"/>
  <c r="D320" i="2" a="1"/>
  <c r="C328" i="2" a="1"/>
  <c r="D241" i="2" a="1"/>
  <c r="AH32" i="3" a="1"/>
  <c r="M270" i="3" a="1"/>
  <c r="P283" i="3" a="1"/>
  <c r="M306" i="3" a="1"/>
  <c r="M341" i="3" a="1"/>
  <c r="P326" i="3" a="1"/>
  <c r="C253" i="2" a="1"/>
  <c r="D269" i="2" a="1"/>
  <c r="C273" i="2" a="1"/>
  <c r="C339" i="2" a="1"/>
  <c r="M231" i="3" a="1"/>
  <c r="E243" i="3"/>
  <c r="M244" i="3" a="1"/>
  <c r="M262" i="3" a="1"/>
  <c r="E301" i="3"/>
  <c r="P334" i="3" a="1"/>
  <c r="E343" i="3"/>
  <c r="D291" i="2" a="1"/>
  <c r="C303" i="2" a="1"/>
  <c r="C270" i="2" a="1"/>
  <c r="C264" i="2" a="1"/>
  <c r="M222" i="3" a="1"/>
  <c r="P239" i="3" a="1"/>
  <c r="C241" i="2" a="1"/>
  <c r="E258" i="3"/>
  <c r="M273" i="3" a="1"/>
  <c r="E306" i="3"/>
  <c r="M337" i="3" a="1"/>
  <c r="M351" i="3" a="1"/>
  <c r="C357" i="2" a="1"/>
  <c r="D271" i="2" a="1"/>
  <c r="D340" i="2" a="1"/>
  <c r="C305" i="2" a="1"/>
  <c r="E264" i="3"/>
  <c r="E284" i="3"/>
  <c r="M307" i="3" a="1"/>
  <c r="E344" i="3"/>
  <c r="E356" i="3"/>
  <c r="D299" i="2" a="1"/>
  <c r="C311" i="2" a="1"/>
  <c r="C278" i="2" a="1"/>
  <c r="D278" i="2" a="1"/>
  <c r="P224" i="3" a="1"/>
  <c r="E234" i="3"/>
  <c r="P251" i="3" a="1"/>
  <c r="E275" i="3"/>
  <c r="E297" i="3"/>
  <c r="M331" i="3" a="1"/>
  <c r="M256" i="3" a="1"/>
  <c r="M275" i="3" a="1"/>
  <c r="P306" i="3" a="1"/>
  <c r="M320" i="3" a="1"/>
  <c r="M336" i="3" a="1"/>
  <c r="P349" i="3" a="1"/>
  <c r="D248" i="2" a="1"/>
  <c r="E269" i="3"/>
  <c r="P282" i="3" a="1"/>
  <c r="M309" i="3" a="1"/>
  <c r="P324" i="3" a="1"/>
  <c r="E341" i="3"/>
  <c r="P357" i="3" a="1"/>
  <c r="D328" i="2" a="1"/>
  <c r="C348" i="2" a="1"/>
  <c r="C299" i="2" a="1"/>
  <c r="P217" i="3" a="1"/>
  <c r="E239" i="3"/>
  <c r="D229" i="2" a="1"/>
  <c r="M335" i="3" a="1"/>
  <c r="D252" i="2" a="1"/>
  <c r="E215" i="3"/>
  <c r="D242" i="2" a="1"/>
  <c r="P206" i="3" a="1"/>
  <c r="D197" i="2" a="1"/>
  <c r="M164" i="3" a="1"/>
  <c r="D165" i="2" a="1"/>
  <c r="M138" i="3" a="1"/>
  <c r="P151" i="3" a="1"/>
  <c r="C147" i="2" a="1"/>
  <c r="E363" i="3"/>
  <c r="C254" i="2" a="1"/>
  <c r="M217" i="3" a="1"/>
  <c r="C225" i="2" a="1"/>
  <c r="M212" i="3" a="1"/>
  <c r="C199" i="2" a="1"/>
  <c r="E166" i="3"/>
  <c r="D156" i="2" a="1"/>
  <c r="E140" i="3"/>
  <c r="E145" i="3"/>
  <c r="P4" i="3" a="1"/>
  <c r="P37" i="3" a="1"/>
  <c r="P43" i="3" a="1"/>
  <c r="D347" i="2" a="1"/>
  <c r="D246" i="2" a="1"/>
  <c r="M242" i="3" a="1"/>
  <c r="E194" i="3"/>
  <c r="P211" i="3" a="1"/>
  <c r="E152" i="3"/>
  <c r="P182" i="3" a="1"/>
  <c r="D166" i="2" a="1"/>
  <c r="E147" i="3"/>
  <c r="D151" i="2" a="1"/>
  <c r="P19" i="3" a="1"/>
  <c r="M34" i="3" a="1"/>
  <c r="M316" i="3" a="1"/>
  <c r="D317" i="2" a="1"/>
  <c r="C362" i="2" a="1"/>
  <c r="M365" i="3" a="1"/>
  <c r="E273" i="3"/>
  <c r="P293" i="3" a="1"/>
  <c r="M308" i="3" a="1"/>
  <c r="E342" i="3"/>
  <c r="P348" i="3" a="1"/>
  <c r="C285" i="2" a="1"/>
  <c r="D301" i="2" a="1"/>
  <c r="D268" i="2" a="1"/>
  <c r="C256" i="2" a="1"/>
  <c r="P220" i="3" a="1"/>
  <c r="P231" i="3" a="1"/>
  <c r="P249" i="3" a="1"/>
  <c r="M282" i="3" a="1"/>
  <c r="M305" i="3" a="1"/>
  <c r="P336" i="3" a="1"/>
  <c r="M327" i="3" a="1"/>
  <c r="D323" i="2" a="1"/>
  <c r="C335" i="2" a="1"/>
  <c r="C302" i="2" a="1"/>
  <c r="D318" i="2" a="1"/>
  <c r="M213" i="3" a="1"/>
  <c r="D217" i="2" a="1"/>
  <c r="P187" i="3" a="1"/>
  <c r="E263" i="3"/>
  <c r="M283" i="3" a="1"/>
  <c r="P291" i="3" a="1"/>
  <c r="P316" i="3" a="1"/>
  <c r="P360" i="3" a="1"/>
  <c r="D344" i="2" a="1"/>
  <c r="C268" i="2" a="1"/>
  <c r="D254" i="2" a="1"/>
  <c r="P244" i="3" a="1"/>
  <c r="P264" i="3" a="1"/>
  <c r="E288" i="3"/>
  <c r="E296" i="3"/>
  <c r="E327" i="3"/>
  <c r="M361" i="3" a="1"/>
  <c r="D331" i="2" a="1"/>
  <c r="C343" i="2" a="1"/>
  <c r="C310" i="2" a="1"/>
  <c r="D350" i="2" a="1"/>
  <c r="P215" i="3" a="1"/>
  <c r="D225" i="2" a="1"/>
  <c r="E256" i="3"/>
  <c r="M271" i="3" a="1"/>
  <c r="E308" i="3"/>
  <c r="P338" i="3" a="1"/>
  <c r="E257" i="3"/>
  <c r="E277" i="3"/>
  <c r="P308" i="3" a="1"/>
  <c r="M317" i="3" a="1"/>
  <c r="P318" i="3" a="1"/>
  <c r="E355" i="3"/>
  <c r="E365" i="3"/>
  <c r="M265" i="3" a="1"/>
  <c r="M289" i="3" a="1"/>
  <c r="E304" i="3"/>
  <c r="P332" i="3" a="1"/>
  <c r="M364" i="3" a="1"/>
  <c r="C245" i="2" a="1"/>
  <c r="D261" i="2" a="1"/>
  <c r="C257" i="2" a="1"/>
  <c r="C331" i="2" a="1"/>
  <c r="E229" i="3"/>
  <c r="P235" i="3" a="1"/>
  <c r="C230" i="2" a="1"/>
  <c r="M319" i="3" a="1"/>
  <c r="C326" i="2" a="1"/>
  <c r="P218" i="3" a="1"/>
  <c r="E187" i="3"/>
  <c r="M204" i="3" a="1"/>
  <c r="D202" i="2" a="1"/>
  <c r="P153" i="3" a="1"/>
  <c r="C182" i="2" a="1"/>
  <c r="P148" i="3" a="1"/>
  <c r="P133" i="3" a="1"/>
  <c r="P252" i="3" a="1"/>
  <c r="E362" i="3"/>
  <c r="D348" i="2" a="1"/>
  <c r="E222" i="3"/>
  <c r="M189" i="3" a="1"/>
  <c r="P184" i="3" a="1"/>
  <c r="C204" i="2" a="1"/>
  <c r="M155" i="3" a="1"/>
  <c r="C154" i="2" a="1"/>
  <c r="M150" i="3" a="1"/>
  <c r="E248" i="3"/>
  <c r="P266" i="3" a="1"/>
  <c r="E294" i="3"/>
  <c r="E317" i="3"/>
  <c r="E325" i="3"/>
  <c r="E350" i="3"/>
  <c r="C317" i="2" a="1"/>
  <c r="D333" i="2" a="1"/>
  <c r="D300" i="2" a="1"/>
  <c r="C312" i="2" a="1"/>
  <c r="E232" i="3"/>
  <c r="D236" i="2" a="1"/>
  <c r="M260" i="3" a="1"/>
  <c r="P286" i="3" a="1"/>
  <c r="E302" i="3"/>
  <c r="E311" i="3"/>
  <c r="P350" i="3" a="1"/>
  <c r="D355" i="2" a="1"/>
  <c r="D263" i="2" a="1"/>
  <c r="C334" i="2" a="1"/>
  <c r="C337" i="2" a="1"/>
  <c r="P223" i="3" a="1"/>
  <c r="C218" i="2" a="1"/>
  <c r="E244" i="3"/>
  <c r="P271" i="3" a="1"/>
  <c r="M287" i="3" a="1"/>
  <c r="M302" i="3" a="1"/>
  <c r="M343" i="3" a="1"/>
  <c r="E353" i="3"/>
  <c r="C266" i="2" a="1"/>
  <c r="C300" i="2" a="1"/>
  <c r="C251" i="2" a="1"/>
  <c r="E250" i="3"/>
  <c r="P260" i="3" a="1"/>
  <c r="P300" i="3" a="1"/>
  <c r="M310" i="3" a="1"/>
  <c r="E329" i="3"/>
  <c r="M363" i="3" a="1"/>
  <c r="D363" i="2" a="1"/>
  <c r="D279" i="2" a="1"/>
  <c r="C342" i="2" a="1"/>
  <c r="C313" i="2" a="1"/>
  <c r="E227" i="3"/>
  <c r="C242" i="2" a="1"/>
  <c r="M257" i="3" a="1"/>
  <c r="P274" i="3" a="1"/>
  <c r="M297" i="3" a="1"/>
  <c r="P344" i="3" a="1"/>
  <c r="M268" i="3" a="1"/>
  <c r="M285" i="3" a="1"/>
  <c r="E303" i="3"/>
  <c r="E332" i="3"/>
  <c r="P363" i="3" a="1"/>
  <c r="E357" i="3"/>
  <c r="P246" i="3" a="1"/>
  <c r="M266" i="3" a="1"/>
  <c r="M288" i="3" a="1"/>
  <c r="M295" i="3" a="1"/>
  <c r="E340" i="3"/>
  <c r="P347" i="3" a="1"/>
  <c r="C277" i="2" a="1"/>
  <c r="D293" i="2" a="1"/>
  <c r="D260" i="2" a="1"/>
  <c r="C363" i="2" a="1"/>
  <c r="M218" i="3" a="1"/>
  <c r="P242" i="3" a="1"/>
  <c r="D215" i="2" a="1"/>
  <c r="P358" i="3" a="1"/>
  <c r="D265" i="2" a="1"/>
  <c r="E237" i="3"/>
  <c r="E199" i="3"/>
  <c r="E212" i="3"/>
  <c r="D193" i="2" a="1"/>
  <c r="E165" i="3"/>
  <c r="D169" i="2" a="1"/>
  <c r="M133" i="3" a="1"/>
  <c r="D149" i="2" a="1"/>
  <c r="P269" i="3" a="1"/>
  <c r="M356" i="3" a="1"/>
  <c r="D273" i="2" a="1"/>
  <c r="P243" i="3" a="1"/>
  <c r="P199" i="3" a="1"/>
  <c r="E188" i="3"/>
  <c r="C195" i="2" a="1"/>
  <c r="P165" i="3" a="1"/>
  <c r="C171" i="2" a="1"/>
  <c r="E135" i="3"/>
  <c r="D125" i="2" a="1"/>
  <c r="P7" i="3" a="1"/>
  <c r="M38" i="3" a="1"/>
  <c r="M272" i="3" a="1"/>
  <c r="C295" i="2" a="1"/>
  <c r="C336" i="2" a="1"/>
  <c r="C226" i="2" a="1"/>
  <c r="E197" i="3"/>
  <c r="C189" i="2" a="1"/>
  <c r="P172" i="3" a="1"/>
  <c r="P176" i="3" a="1"/>
  <c r="D154" i="2" a="1"/>
  <c r="P138" i="3" a="1"/>
  <c r="C144" i="2" a="1"/>
  <c r="M7" i="3" a="1"/>
  <c r="P28" i="3" a="1"/>
  <c r="M323" i="3" a="1"/>
  <c r="D346" i="2" a="1"/>
  <c r="E220" i="3"/>
  <c r="D218" i="2" a="1"/>
  <c r="M274" i="3" a="1"/>
  <c r="D342" i="2" a="1"/>
  <c r="C338" i="2" a="1"/>
  <c r="E300" i="3"/>
  <c r="E272" i="3"/>
  <c r="D358" i="2" a="1"/>
  <c r="E282" i="3"/>
  <c r="E307" i="3"/>
  <c r="E231" i="3"/>
  <c r="M176" i="3" a="1"/>
  <c r="M192" i="3" a="1"/>
  <c r="E16" i="3"/>
  <c r="C345" i="2" a="1"/>
  <c r="M162" i="3" a="1"/>
  <c r="D127" i="2" a="1"/>
  <c r="D258" i="2" a="1"/>
  <c r="P194" i="3" a="1"/>
  <c r="P188" i="3" a="1"/>
  <c r="P152" i="3" a="1"/>
  <c r="E179" i="3"/>
  <c r="C168" i="2" a="1"/>
  <c r="P147" i="3" a="1"/>
  <c r="D126" i="2" a="1"/>
  <c r="M4" i="3" a="1"/>
  <c r="E22" i="3"/>
  <c r="P265" i="3" a="1"/>
  <c r="C319" i="2" a="1"/>
  <c r="M223" i="3" a="1"/>
  <c r="C223" i="2" a="1"/>
  <c r="M255" i="3" a="1"/>
  <c r="E351" i="3"/>
  <c r="C296" i="2" a="1"/>
  <c r="E242" i="3"/>
  <c r="M188" i="3" a="1"/>
  <c r="E203" i="3"/>
  <c r="D196" i="2" a="1"/>
  <c r="E173" i="3"/>
  <c r="C159" i="2" a="1"/>
  <c r="M141" i="3" a="1"/>
  <c r="D145" i="2" a="1"/>
  <c r="E15" i="3"/>
  <c r="P44" i="3" a="1"/>
  <c r="P280" i="3" a="1"/>
  <c r="C263" i="2" a="1"/>
  <c r="D327" i="2" a="1"/>
  <c r="C234" i="2" a="1"/>
  <c r="E209" i="3"/>
  <c r="D211" i="2" a="1"/>
  <c r="E159" i="3"/>
  <c r="P178" i="3" a="1"/>
  <c r="C172" i="2" a="1"/>
  <c r="P146" i="3" a="1"/>
  <c r="C142" i="2" a="1"/>
  <c r="C208" i="2" a="1"/>
  <c r="P130" i="3" a="1"/>
  <c r="M29" i="3" a="1"/>
  <c r="P70" i="3" a="1"/>
  <c r="E88" i="3"/>
  <c r="P98" i="3" a="1"/>
  <c r="C103" i="2" a="1"/>
  <c r="D77" i="2" a="1"/>
  <c r="D36" i="2" a="1"/>
  <c r="C52" i="2" a="1"/>
  <c r="E274" i="3"/>
  <c r="M166" i="3" a="1"/>
  <c r="C124" i="2" a="1"/>
  <c r="M60" i="3" a="1"/>
  <c r="P80" i="3" a="1"/>
  <c r="E94" i="3"/>
  <c r="E118" i="3"/>
  <c r="C121" i="2" a="1"/>
  <c r="D68" i="2" a="1"/>
  <c r="D10" i="2" a="1"/>
  <c r="C46" i="2" a="1"/>
  <c r="C14" i="2" a="1"/>
  <c r="M41" i="3" a="1"/>
  <c r="D37" i="2" a="1"/>
  <c r="C197" i="2" a="1"/>
  <c r="E142" i="3"/>
  <c r="M24" i="3" a="1"/>
  <c r="M74" i="3" a="1"/>
  <c r="E105" i="3"/>
  <c r="E85" i="3"/>
  <c r="D98" i="2" a="1"/>
  <c r="D66" i="2" a="1"/>
  <c r="D5" i="2" a="1"/>
  <c r="C63" i="2" a="1"/>
  <c r="C76" i="2" a="1"/>
  <c r="C18" i="2" a="1"/>
  <c r="E104" i="3"/>
  <c r="E298" i="3"/>
  <c r="P155" i="3" a="1"/>
  <c r="C129" i="2" a="1"/>
  <c r="P32" i="3" a="1"/>
  <c r="E84" i="3"/>
  <c r="M98" i="3" a="1"/>
  <c r="M111" i="3" a="1"/>
  <c r="D96" i="2" a="1"/>
  <c r="C68" i="2" a="1"/>
  <c r="D26" i="2" a="1"/>
  <c r="C62" i="2" a="1"/>
  <c r="C101" i="2" a="1"/>
  <c r="M20" i="3" a="1"/>
  <c r="D41" i="2" a="1"/>
  <c r="E208" i="3"/>
  <c r="E139" i="3"/>
  <c r="E37" i="3"/>
  <c r="E67" i="3"/>
  <c r="E93" i="3"/>
  <c r="P299" i="3" a="1"/>
  <c r="E223" i="3"/>
  <c r="D266" i="2" a="1"/>
  <c r="P309" i="3" a="1"/>
  <c r="M296" i="3" a="1"/>
  <c r="M220" i="3" a="1"/>
  <c r="M286" i="3" a="1"/>
  <c r="E314" i="3"/>
  <c r="P183" i="3" a="1"/>
  <c r="D158" i="2" a="1"/>
  <c r="E211" i="3"/>
  <c r="E19" i="3"/>
  <c r="E217" i="3"/>
  <c r="E163" i="3"/>
  <c r="C125" i="2" a="1"/>
  <c r="D284" i="2" a="1"/>
  <c r="M187" i="3" a="1"/>
  <c r="D206" i="2" a="1"/>
  <c r="E164" i="3"/>
  <c r="E176" i="3"/>
  <c r="D163" i="2" a="1"/>
  <c r="E130" i="3"/>
  <c r="D148" i="2" a="1"/>
  <c r="P14" i="3" a="1"/>
  <c r="P35" i="3" a="1"/>
  <c r="M280" i="3" a="1"/>
  <c r="C276" i="2" a="1"/>
  <c r="E224" i="3"/>
  <c r="C220" i="2" a="1"/>
  <c r="M277" i="3" a="1"/>
  <c r="D283" i="2" a="1"/>
  <c r="D329" i="2" a="1"/>
  <c r="P241" i="3" a="1"/>
  <c r="P198" i="3" a="1"/>
  <c r="C184" i="2" a="1"/>
  <c r="P156" i="3" a="1"/>
  <c r="E171" i="3"/>
  <c r="D182" i="2" a="1"/>
  <c r="P150" i="3" a="1"/>
  <c r="D142" i="2" a="1"/>
  <c r="M8" i="3" a="1"/>
  <c r="P25" i="3" a="1"/>
  <c r="P289" i="3" a="1"/>
  <c r="C351" i="2" a="1"/>
  <c r="P229" i="3" a="1"/>
  <c r="C217" i="2" a="1"/>
  <c r="E184" i="3"/>
  <c r="C194" i="2" a="1"/>
  <c r="M152" i="3" a="1"/>
  <c r="C153" i="2" a="1"/>
  <c r="M126" i="3" a="1"/>
  <c r="E137" i="3"/>
  <c r="C131" i="2" a="1"/>
  <c r="D186" i="2" a="1"/>
  <c r="P137" i="3" a="1"/>
  <c r="P29" i="3" a="1"/>
  <c r="P59" i="3" a="1"/>
  <c r="P101" i="3" a="1"/>
  <c r="E110" i="3"/>
  <c r="D104" i="2" a="1"/>
  <c r="D70" i="2" a="1"/>
  <c r="D45" i="2" a="1"/>
  <c r="C57" i="2" a="1"/>
  <c r="C269" i="2" a="1"/>
  <c r="P170" i="3" a="1"/>
  <c r="E20" i="3"/>
  <c r="M55" i="3" a="1"/>
  <c r="E68" i="3"/>
  <c r="M106" i="3" a="1"/>
  <c r="M119" i="3" a="1"/>
  <c r="D116" i="2" a="1"/>
  <c r="C85" i="2" a="1"/>
  <c r="D64" i="2" a="1"/>
  <c r="C42" i="2" a="1"/>
  <c r="C99" i="2" a="1"/>
  <c r="P46" i="3" a="1"/>
  <c r="C4" i="2" a="1"/>
  <c r="C185" i="2" a="1"/>
  <c r="D136" i="2" a="1"/>
  <c r="E38" i="3"/>
  <c r="M68" i="3" a="1"/>
  <c r="P91" i="3" a="1"/>
  <c r="P119" i="3" a="1"/>
  <c r="D95" i="2" a="1"/>
  <c r="D83" i="2" a="1"/>
  <c r="D22" i="2" a="1"/>
  <c r="C61" i="2" a="1"/>
  <c r="D38" i="2" a="1"/>
  <c r="P352" i="3" a="1"/>
  <c r="M121" i="3" a="1"/>
  <c r="D253" i="2" a="1"/>
  <c r="E161" i="3"/>
  <c r="M5" i="3" a="1"/>
  <c r="E61" i="3"/>
  <c r="P73" i="3" a="1"/>
  <c r="P81" i="3" a="1"/>
  <c r="E122" i="3"/>
  <c r="C123" i="2" a="1"/>
  <c r="C69" i="2" a="1"/>
  <c r="D23" i="2" a="1"/>
  <c r="C58" i="2" a="1"/>
  <c r="D99" i="2" a="1"/>
  <c r="E47" i="3"/>
  <c r="C44" i="2" a="1"/>
  <c r="D184" i="2" a="1"/>
  <c r="M139" i="3" a="1"/>
  <c r="P36" i="3" a="1"/>
  <c r="P77" i="3" a="1"/>
  <c r="P96" i="3" a="1"/>
  <c r="M104" i="3" a="1"/>
  <c r="C119" i="2" a="1"/>
  <c r="D79" i="2" a="1"/>
  <c r="D17" i="2" a="1"/>
  <c r="C13" i="2" a="1"/>
  <c r="D114" i="2" a="1"/>
  <c r="E30" i="3"/>
  <c r="D56" i="2" a="1"/>
  <c r="C186" i="2" a="1"/>
  <c r="P129" i="3" a="1"/>
  <c r="M42" i="3" a="1"/>
  <c r="P321" i="3" a="1"/>
  <c r="C243" i="2" a="1"/>
  <c r="C248" i="2" a="1"/>
  <c r="M326" i="3" a="1"/>
  <c r="M311" i="3" a="1"/>
  <c r="C240" i="2" a="1"/>
  <c r="P323" i="3" a="1"/>
  <c r="E354" i="3"/>
  <c r="D315" i="2" a="1"/>
  <c r="P143" i="3" a="1"/>
  <c r="D183" i="2" a="1"/>
  <c r="P30" i="3" a="1"/>
  <c r="D233" i="2" a="1"/>
  <c r="E181" i="3"/>
  <c r="E14" i="3"/>
  <c r="M219" i="3" a="1"/>
  <c r="P197" i="3" a="1"/>
  <c r="D195" i="2" a="1"/>
  <c r="M153" i="3" a="1"/>
  <c r="P177" i="3" a="1"/>
  <c r="C156" i="2" a="1"/>
  <c r="M140" i="3" a="1"/>
  <c r="C148" i="2" a="1"/>
  <c r="E9" i="3"/>
  <c r="P34" i="3" a="1"/>
  <c r="M300" i="3" a="1"/>
  <c r="D354" i="2" a="1"/>
  <c r="M225" i="3" a="1"/>
  <c r="C213" i="2" a="1"/>
  <c r="P290" i="3" a="1"/>
  <c r="D256" i="2" a="1"/>
  <c r="D351" i="2" a="1"/>
  <c r="C216" i="2" a="1"/>
  <c r="M191" i="3" a="1"/>
  <c r="D207" i="2" a="1"/>
  <c r="E168" i="3"/>
  <c r="M180" i="3" a="1"/>
  <c r="C173" i="2" a="1"/>
  <c r="E134" i="3"/>
  <c r="C128" i="2" a="1"/>
  <c r="P18" i="3" a="1"/>
  <c r="P39" i="3" a="1"/>
  <c r="P301" i="3" a="1"/>
  <c r="C308" i="2" a="1"/>
  <c r="M230" i="3" a="1"/>
  <c r="C236" i="2" a="1"/>
  <c r="P208" i="3" a="1"/>
  <c r="C191" i="2" a="1"/>
  <c r="P162" i="3" a="1"/>
  <c r="C178" i="2" a="1"/>
  <c r="P136" i="3" a="1"/>
  <c r="M151" i="3" a="1"/>
  <c r="E259" i="3"/>
  <c r="P164" i="3" a="1"/>
  <c r="D147" i="2" a="1"/>
  <c r="M23" i="3" a="1"/>
  <c r="E65" i="3"/>
  <c r="M89" i="3" a="1"/>
  <c r="E123" i="3"/>
  <c r="D123" i="2" a="1"/>
  <c r="D71" i="2" a="1"/>
  <c r="D49" i="2" a="1"/>
  <c r="C45" i="2" a="1"/>
  <c r="C323" i="2" a="1"/>
  <c r="P174" i="3" a="1"/>
  <c r="E6" i="3"/>
  <c r="E45" i="3"/>
  <c r="E79" i="3"/>
  <c r="M95" i="3" a="1"/>
  <c r="P114" i="3" a="1"/>
  <c r="D113" i="2" a="1"/>
  <c r="C78" i="2" a="1"/>
  <c r="D52" i="2" a="1"/>
  <c r="C19" i="2" a="1"/>
  <c r="C66" i="2" a="1"/>
  <c r="M57" i="3" a="1"/>
  <c r="P292" i="3" a="1"/>
  <c r="E155" i="3"/>
  <c r="C143" i="2" a="1"/>
  <c r="E62" i="3"/>
  <c r="M82" i="3" a="1"/>
  <c r="P94" i="3" a="1"/>
  <c r="E119" i="3"/>
  <c r="D107" i="2" a="1"/>
  <c r="C64" i="2" a="1"/>
  <c r="D18" i="2" a="1"/>
  <c r="C54" i="2" a="1"/>
  <c r="C37" i="2" a="1"/>
  <c r="C177" i="2" a="1"/>
  <c r="D101" i="2" a="1"/>
  <c r="C297" i="2" a="1"/>
  <c r="P180" i="3" a="1"/>
  <c r="E10" i="3"/>
  <c r="M48" i="3" a="1"/>
  <c r="M81" i="3" a="1"/>
  <c r="M76" i="3" a="1"/>
  <c r="P116" i="3" a="1"/>
  <c r="D121" i="2" a="1"/>
  <c r="C67" i="2" a="1"/>
  <c r="D7" i="2" a="1"/>
  <c r="C27" i="2" a="1"/>
  <c r="C84" i="2" a="1"/>
  <c r="M78" i="3" a="1"/>
  <c r="C40" i="2" a="1"/>
  <c r="D209" i="2" a="1"/>
  <c r="D137" i="2" a="1"/>
  <c r="M31" i="3" a="1"/>
  <c r="E31" i="3"/>
  <c r="M107" i="3" a="1"/>
  <c r="M115" i="3" a="1"/>
  <c r="D106" i="2" a="1"/>
  <c r="D91" i="2" a="1"/>
  <c r="D42" i="2" a="1"/>
  <c r="C6" i="2" a="1"/>
  <c r="D78" i="2" a="1"/>
  <c r="P320" i="3" a="1"/>
  <c r="P255" i="3" a="1"/>
  <c r="C320" i="2" a="1"/>
  <c r="P346" i="3" a="1"/>
  <c r="M334" i="3" a="1"/>
  <c r="M259" i="3" a="1"/>
  <c r="E347" i="3"/>
  <c r="C309" i="2" a="1"/>
  <c r="C355" i="2" a="1"/>
  <c r="D138" i="2" a="1"/>
  <c r="E178" i="3"/>
  <c r="E32" i="3"/>
  <c r="C215" i="2" a="1"/>
  <c r="E175" i="3"/>
  <c r="P17" i="3" a="1"/>
  <c r="M221" i="3" a="1"/>
  <c r="M210" i="3" a="1"/>
  <c r="D204" i="2" a="1"/>
  <c r="P163" i="3" a="1"/>
  <c r="M169" i="3" a="1"/>
  <c r="C152" i="2" a="1"/>
  <c r="P145" i="3" a="1"/>
  <c r="C133" i="2" a="1"/>
  <c r="M19" i="3" a="1"/>
  <c r="E46" i="3"/>
  <c r="E321" i="3"/>
  <c r="C286" i="2" a="1"/>
  <c r="E230" i="3"/>
  <c r="M193" i="3" a="1"/>
  <c r="M304" i="3" a="1"/>
  <c r="C255" i="2" a="1"/>
  <c r="D295" i="2" a="1"/>
  <c r="D243" i="2" a="1"/>
  <c r="M207" i="3" a="1"/>
  <c r="C205" i="2" a="1"/>
  <c r="M157" i="3" a="1"/>
  <c r="P171" i="3" a="1"/>
  <c r="D170" i="2" a="1"/>
  <c r="M144" i="3" a="1"/>
  <c r="C145" i="2" a="1"/>
  <c r="E13" i="3"/>
  <c r="P38" i="3" a="1"/>
  <c r="M333" i="3" a="1"/>
  <c r="C265" i="2" a="1"/>
  <c r="P214" i="3" a="1"/>
  <c r="M185" i="3" a="1"/>
  <c r="E210" i="3"/>
  <c r="C196" i="2" a="1"/>
  <c r="E153" i="3"/>
  <c r="D180" i="2" a="1"/>
  <c r="E148" i="3"/>
  <c r="P149" i="3" a="1"/>
  <c r="E349" i="3"/>
  <c r="E170" i="3"/>
  <c r="C127" i="2" a="1"/>
  <c r="P52" i="3" a="1"/>
  <c r="E80" i="3"/>
  <c r="M92" i="3" a="1"/>
  <c r="M117" i="3" a="1"/>
  <c r="D119" i="2" a="1"/>
  <c r="D92" i="2" a="1"/>
  <c r="D6" i="2" a="1"/>
  <c r="C34" i="2" a="1"/>
  <c r="P240" i="3" a="1"/>
  <c r="D172" i="2" a="1"/>
  <c r="P9" i="3" a="1"/>
  <c r="E56" i="3"/>
  <c r="P68" i="3" a="1"/>
  <c r="M97" i="3" a="1"/>
  <c r="P95" i="3" a="1"/>
  <c r="C104" i="2" a="1"/>
  <c r="C90" i="2" a="1"/>
  <c r="D51" i="2" a="1"/>
  <c r="C56" i="2" a="1"/>
  <c r="D58" i="2" a="1"/>
  <c r="M85" i="3" a="1"/>
  <c r="D360" i="2" a="1"/>
  <c r="M159" i="3" a="1"/>
  <c r="P20" i="3" a="1"/>
  <c r="P57" i="3" a="1"/>
  <c r="M71" i="3" a="1"/>
  <c r="M67" i="3" a="1"/>
  <c r="E120" i="3"/>
  <c r="C118" i="2" a="1"/>
  <c r="C65" i="2" a="1"/>
  <c r="D11" i="2" a="1"/>
  <c r="C50" i="2" a="1"/>
  <c r="C43" i="2" a="1"/>
  <c r="M148" i="3" a="1"/>
  <c r="D105" i="2" a="1"/>
  <c r="C237" i="2" a="1"/>
  <c r="C155" i="2" a="1"/>
  <c r="P13" i="3" a="1"/>
  <c r="M58" i="3" a="1"/>
  <c r="M52" i="3" a="1"/>
  <c r="P99" i="3" a="1"/>
  <c r="E95" i="3"/>
  <c r="C112" i="2" a="1"/>
  <c r="C83" i="2" a="1"/>
  <c r="D48" i="2" a="1"/>
  <c r="E3" i="3"/>
  <c r="D33" i="2" a="1"/>
  <c r="E78" i="3"/>
  <c r="E312" i="3"/>
  <c r="M165" i="3" a="1"/>
  <c r="C137" i="2" a="1"/>
  <c r="E42" i="3"/>
  <c r="E72" i="3"/>
  <c r="P71" i="3" a="1"/>
  <c r="E109" i="3"/>
  <c r="D103" i="2" a="1"/>
  <c r="C72" i="2" a="1"/>
  <c r="D30" i="2" a="1"/>
  <c r="C31" i="2" a="1"/>
  <c r="C88" i="2" a="1"/>
  <c r="E73" i="3"/>
  <c r="P329" i="3" a="1"/>
  <c r="E167" i="3"/>
  <c r="C141" i="2" a="1"/>
  <c r="M27" i="3" a="1"/>
  <c r="E76" i="3"/>
  <c r="P78" i="3" a="1"/>
  <c r="M109" i="3" a="1"/>
  <c r="C105" i="2" a="1"/>
  <c r="C32" i="2" a="1"/>
  <c r="C198" i="2" a="1"/>
  <c r="M116" i="3" a="1"/>
  <c r="M355" i="3" a="1"/>
  <c r="P294" i="3" a="1"/>
  <c r="E218" i="3"/>
  <c r="D304" i="2" a="1"/>
  <c r="M346" i="3" a="1"/>
  <c r="M276" i="3" a="1"/>
  <c r="M362" i="3" a="1"/>
  <c r="D325" i="2" a="1"/>
  <c r="P236" i="3" a="1"/>
  <c r="M278" i="3" a="1"/>
  <c r="C160" i="2" a="1"/>
  <c r="E57" i="3"/>
  <c r="P185" i="3" a="1"/>
  <c r="C157" i="2" a="1"/>
  <c r="E35" i="3"/>
  <c r="D219" i="2" a="1"/>
  <c r="E207" i="3"/>
  <c r="C210" i="2" a="1"/>
  <c r="E158" i="3"/>
  <c r="C169" i="2" a="1"/>
  <c r="E132" i="3"/>
  <c r="M131" i="3" a="1"/>
  <c r="C134" i="2" a="1"/>
  <c r="M26" i="3" a="1"/>
  <c r="P58" i="3" a="1"/>
  <c r="M349" i="3" a="1"/>
  <c r="D270" i="2" a="1"/>
  <c r="E240" i="3"/>
  <c r="E186" i="3"/>
  <c r="E328" i="3"/>
  <c r="D349" i="2" a="1"/>
  <c r="M227" i="3" a="1"/>
  <c r="D237" i="2" a="1"/>
  <c r="E204" i="3"/>
  <c r="D192" i="2" a="1"/>
  <c r="P167" i="3" a="1"/>
  <c r="E174" i="3"/>
  <c r="P124" i="3" a="1"/>
  <c r="M135" i="3" a="1"/>
  <c r="C149" i="2" a="1"/>
  <c r="P24" i="3" a="1"/>
  <c r="P50" i="3" a="1"/>
  <c r="P356" i="3" a="1"/>
  <c r="C318" i="2" a="1"/>
  <c r="M235" i="3" a="1"/>
  <c r="M197" i="3" a="1"/>
  <c r="E200" i="3"/>
  <c r="C187" i="2" a="1"/>
  <c r="M163" i="3" a="1"/>
  <c r="C163" i="2" a="1"/>
  <c r="P131" i="3" a="1"/>
  <c r="D139" i="2" a="1"/>
  <c r="C280" i="2" a="1"/>
  <c r="P173" i="3" a="1"/>
  <c r="M14" i="3" a="1"/>
  <c r="P54" i="3" a="1"/>
  <c r="M66" i="3" a="1"/>
  <c r="P104" i="3" a="1"/>
  <c r="M118" i="3" a="1"/>
  <c r="C110" i="2" a="1"/>
  <c r="C87" i="2" a="1"/>
  <c r="D62" i="2" a="1"/>
  <c r="C38" i="2" a="1"/>
  <c r="E198" i="3"/>
  <c r="D171" i="2" a="1"/>
  <c r="P27" i="3" a="1"/>
  <c r="E55" i="3"/>
  <c r="E70" i="3"/>
  <c r="P107" i="3" a="1"/>
  <c r="E114" i="3"/>
  <c r="D94" i="2" a="1"/>
  <c r="D8" i="2" a="1"/>
  <c r="C12" i="2" a="1"/>
  <c r="C35" i="2" a="1"/>
  <c r="C36" i="2" a="1"/>
  <c r="E92" i="3"/>
  <c r="D303" i="2" a="1"/>
  <c r="M181" i="3" a="1"/>
  <c r="P6" i="3" a="1"/>
  <c r="M46" i="3" a="1"/>
  <c r="P79" i="3" a="1"/>
  <c r="E97" i="3"/>
  <c r="P115" i="3" a="1"/>
  <c r="C115" i="2" a="1"/>
  <c r="C86" i="2" a="1"/>
  <c r="D57" i="2" a="1"/>
  <c r="C23" i="2" a="1"/>
  <c r="C114" i="2" a="1"/>
  <c r="P15" i="3" a="1"/>
  <c r="D84" i="2" a="1"/>
  <c r="E192" i="3"/>
  <c r="C164" i="2" a="1"/>
  <c r="M35" i="3" a="1"/>
  <c r="M65" i="3" a="1"/>
  <c r="M91" i="3" a="1"/>
  <c r="M88" i="3" a="1"/>
  <c r="P120" i="3" a="1"/>
  <c r="P3" i="3" a="1"/>
  <c r="D16" i="2" a="1"/>
  <c r="C20" i="2" a="1"/>
  <c r="D65" i="2" a="1"/>
  <c r="C41" i="2" a="1"/>
  <c r="E98" i="3"/>
  <c r="C327" i="2" a="1"/>
  <c r="P169" i="3" a="1"/>
  <c r="E4" i="3"/>
  <c r="P41" i="3" a="1"/>
  <c r="P84" i="3" a="1"/>
  <c r="E100" i="3"/>
  <c r="M122" i="3" a="1"/>
  <c r="D112" i="2" a="1"/>
  <c r="C73" i="2" a="1"/>
  <c r="D31" i="2" a="1"/>
  <c r="C80" i="2" a="1"/>
  <c r="D47" i="2" a="1"/>
  <c r="E89" i="3"/>
  <c r="D282" i="2" a="1"/>
  <c r="M171" i="3" a="1"/>
  <c r="P8" i="3" a="1"/>
  <c r="M45" i="3" a="1"/>
  <c r="M86" i="3" a="1"/>
  <c r="P100" i="3" a="1"/>
  <c r="E87" i="3"/>
  <c r="D100" i="2" a="1"/>
  <c r="C59" i="2" a="1"/>
  <c r="E156" i="3"/>
  <c r="C349" i="2" a="1"/>
  <c r="E309" i="3"/>
  <c r="C232" i="2" a="1"/>
  <c r="C332" i="2" a="1"/>
  <c r="C354" i="2" a="1"/>
  <c r="M303" i="3" a="1"/>
  <c r="E252" i="3"/>
  <c r="D292" i="2" a="1"/>
  <c r="P190" i="3" a="1"/>
  <c r="C333" i="2" a="1"/>
  <c r="M145" i="3" a="1"/>
  <c r="M284" i="3" a="1"/>
  <c r="P204" i="3" a="1"/>
  <c r="D173" i="2" a="1"/>
  <c r="M44" i="3" a="1"/>
  <c r="D221" i="2" a="1"/>
  <c r="P200" i="3" a="1"/>
  <c r="C207" i="2" a="1"/>
  <c r="M168" i="3" a="1"/>
  <c r="D164" i="2" a="1"/>
  <c r="M142" i="3" a="1"/>
  <c r="E129" i="3"/>
  <c r="E8" i="3"/>
  <c r="E41" i="3"/>
  <c r="P53" i="3" a="1"/>
  <c r="D251" i="2" a="1"/>
  <c r="D305" i="2" a="1"/>
  <c r="M243" i="3" a="1"/>
  <c r="M196" i="3" a="1"/>
  <c r="P331" i="3" a="1"/>
  <c r="D290" i="2" a="1"/>
  <c r="E228" i="3"/>
  <c r="D234" i="2" a="1"/>
  <c r="M211" i="3" a="1"/>
  <c r="D189" i="2" a="1"/>
  <c r="E162" i="3"/>
  <c r="C162" i="2" a="1"/>
  <c r="E136" i="3"/>
  <c r="M147" i="3" a="1"/>
  <c r="C139" i="2" a="1"/>
  <c r="E34" i="3"/>
  <c r="P62" i="3" a="1"/>
  <c r="M354" i="3" a="1"/>
  <c r="C259" i="2" a="1"/>
  <c r="M241" i="3" a="1"/>
  <c r="E190" i="3"/>
  <c r="P203" i="3" a="1"/>
  <c r="D212" i="2" a="1"/>
  <c r="M173" i="3" a="1"/>
  <c r="C175" i="2" a="1"/>
  <c r="E143" i="3"/>
  <c r="D143" i="2" a="1"/>
  <c r="E241" i="3"/>
  <c r="C166" i="2" a="1"/>
  <c r="M17" i="3" a="1"/>
  <c r="E49" i="3"/>
  <c r="M77" i="3" a="1"/>
  <c r="P89" i="3" a="1"/>
  <c r="P109" i="3" a="1"/>
  <c r="C107" i="2" a="1"/>
  <c r="C70" i="2" a="1"/>
  <c r="D63" i="2" a="1"/>
  <c r="C15" i="2" a="1"/>
  <c r="P202" i="3" a="1"/>
  <c r="P144" i="3" a="1"/>
  <c r="M25" i="3" a="1"/>
  <c r="M73" i="3" a="1"/>
  <c r="P88" i="3" a="1"/>
  <c r="M100" i="3" a="1"/>
  <c r="D109" i="2" a="1"/>
  <c r="D81" i="2" a="1"/>
  <c r="D40" i="2" a="1"/>
  <c r="C60" i="2" a="1"/>
  <c r="D72" i="2" a="1"/>
  <c r="C28" i="2" a="1"/>
  <c r="P121" i="3" a="1"/>
  <c r="D214" i="2" a="1"/>
  <c r="D153" i="2" a="1"/>
  <c r="M11" i="3" a="1"/>
  <c r="P56" i="3" a="1"/>
  <c r="P48" i="3" a="1"/>
  <c r="E99" i="3"/>
  <c r="E113" i="3"/>
  <c r="D110" i="2" a="1"/>
  <c r="C75" i="2" a="1"/>
  <c r="D59" i="2" a="1"/>
  <c r="C55" i="2" a="1"/>
  <c r="D80" i="2" a="1"/>
  <c r="P51" i="3" a="1"/>
  <c r="D32" i="2" a="1"/>
  <c r="E205" i="3"/>
  <c r="M129" i="3" a="1"/>
  <c r="E36" i="3"/>
  <c r="E77" i="3"/>
  <c r="E96" i="3"/>
  <c r="P102" i="3" a="1"/>
  <c r="D117" i="2" a="1"/>
  <c r="D89" i="2" a="1"/>
  <c r="D60" i="2" a="1"/>
  <c r="C17" i="2" a="1"/>
  <c r="D24" i="2" a="1"/>
  <c r="C294" i="2" a="1"/>
  <c r="M112" i="3" a="1"/>
  <c r="P225" i="3" a="1"/>
  <c r="P181" i="3" a="1"/>
  <c r="E7" i="3"/>
  <c r="P61" i="3" a="1"/>
  <c r="P74" i="3" a="1"/>
  <c r="P85" i="3" a="1"/>
  <c r="P122" i="3" a="1"/>
  <c r="C122" i="2" a="1"/>
  <c r="C79" i="2" a="1"/>
  <c r="D15" i="2" a="1"/>
  <c r="C91" i="2" a="1"/>
  <c r="C25" i="2" a="1"/>
  <c r="P113" i="3" a="1"/>
  <c r="M226" i="3" a="1"/>
  <c r="M174" i="3" a="1"/>
  <c r="P11" i="3" a="1"/>
  <c r="E43" i="3"/>
  <c r="E71" i="3"/>
  <c r="P86" i="3" a="1"/>
  <c r="P118" i="3" a="1"/>
  <c r="D97" i="2" a="1"/>
  <c r="D111" i="2" a="1"/>
  <c r="P141" i="3" a="1"/>
  <c r="D365" i="2" a="1"/>
  <c r="P342" i="3" a="1"/>
  <c r="M249" i="3" a="1"/>
  <c r="C283" i="2" a="1"/>
  <c r="D274" i="2" a="1"/>
  <c r="P327" i="3" a="1"/>
  <c r="P270" i="3" a="1"/>
  <c r="C304" i="2" a="1"/>
  <c r="M209" i="3" a="1"/>
  <c r="D361" i="2" a="1"/>
  <c r="D124" i="2" a="1"/>
  <c r="C314" i="2" a="1"/>
  <c r="C200" i="2" a="1"/>
  <c r="M128" i="3" a="1"/>
  <c r="M315" i="3" a="1"/>
  <c r="D228" i="2" a="1"/>
  <c r="E201" i="3"/>
  <c r="C212" i="2" a="1"/>
  <c r="P157" i="3" a="1"/>
  <c r="D181" i="2" a="1"/>
  <c r="E127" i="3"/>
  <c r="D132" i="2" a="1"/>
  <c r="M18" i="3" a="1"/>
  <c r="E25" i="3"/>
  <c r="M59" i="3" a="1"/>
  <c r="C322" i="2" a="1"/>
  <c r="D294" i="2" a="1"/>
  <c r="D232" i="2" a="1"/>
  <c r="E189" i="3"/>
  <c r="E326" i="3"/>
  <c r="D255" i="2" a="1"/>
  <c r="M229" i="3" a="1"/>
  <c r="E183" i="3"/>
  <c r="M208" i="3" a="1"/>
  <c r="D194" i="2" a="1"/>
  <c r="M172" i="3" a="1"/>
  <c r="C174" i="2" a="1"/>
  <c r="M146" i="3" a="1"/>
  <c r="E149" i="3"/>
  <c r="E12" i="3"/>
  <c r="P23" i="3" a="1"/>
  <c r="E48" i="3"/>
  <c r="C301" i="2" a="1"/>
  <c r="D337" i="2" a="1"/>
  <c r="C214" i="2" a="1"/>
  <c r="M200" i="3" a="1"/>
  <c r="D190" i="2" a="1"/>
  <c r="M158" i="3" a="1"/>
  <c r="M177" i="3" a="1"/>
  <c r="D168" i="2" a="1"/>
  <c r="M124" i="3" a="1"/>
  <c r="D146" i="2" a="1"/>
  <c r="P186" i="3" a="1"/>
  <c r="C165" i="2" a="1"/>
  <c r="E5" i="3"/>
  <c r="E52" i="3"/>
  <c r="P66" i="3" a="1"/>
  <c r="P92" i="3" a="1"/>
  <c r="M123" i="3" a="1"/>
  <c r="D102" i="2" a="1"/>
  <c r="C82" i="2" a="1"/>
  <c r="D43" i="2" a="1"/>
  <c r="C48" i="2" a="1"/>
  <c r="C193" i="2" a="1"/>
  <c r="M132" i="3" a="1"/>
  <c r="P22" i="3" a="1"/>
  <c r="M72" i="3" a="1"/>
  <c r="M103" i="3" a="1"/>
  <c r="P110" i="3" a="1"/>
  <c r="D120" i="2" a="1"/>
  <c r="D90" i="2" a="1"/>
  <c r="D53" i="2" a="1"/>
  <c r="C39" i="2" a="1"/>
  <c r="D21" i="2" a="1"/>
  <c r="P210" i="3" a="1"/>
  <c r="D108" i="2" a="1"/>
  <c r="P189" i="3" a="1"/>
  <c r="D162" i="2" a="1"/>
  <c r="E33" i="3"/>
  <c r="E64" i="3"/>
  <c r="M80" i="3" a="1"/>
  <c r="P63" i="3" a="1"/>
  <c r="E115" i="3"/>
  <c r="M3" i="3" a="1"/>
  <c r="D12" i="2" a="1"/>
  <c r="C16" i="2" a="1"/>
  <c r="C47" i="2" a="1"/>
  <c r="D28" i="2" a="1"/>
  <c r="M53" i="3" a="1"/>
  <c r="D35" i="2" a="1"/>
  <c r="D203" i="2" a="1"/>
  <c r="P142" i="3" a="1"/>
  <c r="E28" i="3"/>
  <c r="M75" i="3" a="1"/>
  <c r="P105" i="3" a="1"/>
  <c r="M114" i="3" a="1"/>
  <c r="C100" i="2" a="1"/>
  <c r="D82" i="2" a="1"/>
  <c r="D13" i="2" a="1"/>
  <c r="C5" i="2" a="1"/>
  <c r="D39" i="2" a="1"/>
  <c r="M160" i="3" a="1"/>
  <c r="C96" i="2" a="1"/>
  <c r="C231" i="2" a="1"/>
  <c r="C181" i="2" a="1"/>
  <c r="P10" i="3" a="1"/>
  <c r="M49" i="3" a="1"/>
  <c r="P47" i="3" a="1"/>
  <c r="E82" i="3"/>
  <c r="P117" i="3" a="1"/>
  <c r="C109" i="2" a="1"/>
  <c r="C71" i="2" a="1"/>
  <c r="D61" i="2" a="1"/>
  <c r="D50" i="2" a="1"/>
  <c r="E206" i="3"/>
  <c r="C116" i="2" a="1"/>
  <c r="C228" i="2" a="1"/>
  <c r="D176" i="2" a="1"/>
  <c r="M16" i="3" a="1"/>
  <c r="E50" i="3"/>
  <c r="P60" i="3" a="1"/>
  <c r="E83" i="3"/>
  <c r="M120" i="3" a="1"/>
  <c r="C98" i="2" a="1"/>
  <c r="D88" i="2" a="1"/>
  <c r="E29" i="3"/>
  <c r="X42" i="3" a="1"/>
  <c r="X112" i="3" a="1"/>
  <c r="X157" i="3" a="1"/>
  <c r="X95" i="3" a="1"/>
  <c r="X169" i="3" a="1"/>
  <c r="X219" i="3" a="1"/>
  <c r="X103" i="3" a="1"/>
  <c r="X63" i="3" a="1"/>
  <c r="X222" i="3" a="1"/>
  <c r="X161" i="3" a="1"/>
  <c r="X231" i="3" a="1"/>
  <c r="X326" i="3" a="1"/>
  <c r="X207" i="3" a="1"/>
  <c r="X62" i="3" a="1"/>
  <c r="X46" i="3" a="1"/>
  <c r="X83" i="3" a="1"/>
  <c r="X199" i="3" a="1"/>
  <c r="X190" i="3" a="1"/>
  <c r="X284" i="3" a="1"/>
  <c r="X13" i="3" a="1"/>
  <c r="X314" i="3" a="1"/>
  <c r="X267" i="3" a="1"/>
  <c r="X168" i="3" a="1"/>
  <c r="X20" i="3" a="1"/>
  <c r="X257" i="3" a="1"/>
  <c r="X9" i="3" a="1"/>
  <c r="X102" i="3" a="1"/>
  <c r="X261" i="3" a="1"/>
  <c r="X212" i="3" a="1"/>
  <c r="X142" i="3" a="1"/>
  <c r="X269" i="3" a="1"/>
  <c r="X119" i="3" a="1"/>
  <c r="X43" i="3" a="1"/>
  <c r="X281" i="3" a="1"/>
  <c r="X238" i="3" a="1"/>
  <c r="X339" i="3" a="1"/>
  <c r="X151" i="3" a="1"/>
  <c r="X28" i="3" a="1"/>
  <c r="X181" i="3" a="1"/>
  <c r="X175" i="3" a="1"/>
  <c r="X78" i="3" a="1"/>
  <c r="X227" i="3" a="1"/>
  <c r="X97" i="3" a="1"/>
  <c r="X27" i="3" a="1"/>
  <c r="M253" i="3" a="1"/>
  <c r="D332" i="2" a="1"/>
  <c r="E360" i="3"/>
  <c r="P263" i="3" a="1"/>
  <c r="P245" i="3" a="1"/>
  <c r="D262" i="2" a="1"/>
  <c r="P262" i="3" a="1"/>
  <c r="P285" i="3" a="1"/>
  <c r="P228" i="3" a="1"/>
  <c r="C183" i="2" a="1"/>
  <c r="P238" i="3" a="1"/>
  <c r="D131" i="2" a="1"/>
  <c r="D250" i="2" a="1"/>
  <c r="C190" i="2" a="1"/>
  <c r="P125" i="3" a="1"/>
  <c r="P341" i="3" a="1"/>
  <c r="P191" i="3" a="1"/>
  <c r="M206" i="3" a="1"/>
  <c r="C203" i="2" a="1"/>
  <c r="E169" i="3"/>
  <c r="C179" i="2" a="1"/>
  <c r="M137" i="3" a="1"/>
  <c r="D133" i="2" a="1"/>
  <c r="E11" i="3"/>
  <c r="P40" i="3" a="1"/>
  <c r="P253" i="3" a="1"/>
  <c r="D336" i="2" a="1"/>
  <c r="D326" i="2" a="1"/>
  <c r="C229" i="2" a="1"/>
  <c r="M199" i="3" a="1"/>
  <c r="P354" i="3" a="1"/>
  <c r="D316" i="2" a="1"/>
  <c r="M233" i="3" a="1"/>
  <c r="P195" i="3" a="1"/>
  <c r="P205" i="3" a="1"/>
  <c r="D185" i="2" a="1"/>
  <c r="P161" i="3" a="1"/>
  <c r="D161" i="2" a="1"/>
  <c r="E131" i="3"/>
  <c r="D144" i="2" a="1"/>
  <c r="M22" i="3" a="1"/>
  <c r="M32" i="3" a="1"/>
  <c r="M63" i="3" a="1"/>
  <c r="C274" i="2" a="1"/>
  <c r="C352" i="2" a="1"/>
  <c r="C224" i="2" a="1"/>
  <c r="E193" i="3"/>
  <c r="D188" i="2" a="1"/>
  <c r="P168" i="3" a="1"/>
  <c r="E182" i="3"/>
  <c r="D179" i="2" a="1"/>
  <c r="P134" i="3" a="1"/>
  <c r="C132" i="2" a="1"/>
  <c r="E202" i="3"/>
  <c r="E144" i="3"/>
  <c r="M30" i="3" a="1"/>
  <c r="P49" i="3" a="1"/>
  <c r="E74" i="3"/>
  <c r="E107" i="3"/>
  <c r="M113" i="3" a="1"/>
  <c r="C94" i="2" a="1"/>
  <c r="D4" i="2" a="1"/>
  <c r="C8" i="2" a="1"/>
  <c r="C26" i="2" a="1"/>
  <c r="C188" i="2" a="1"/>
  <c r="M149" i="3" a="1"/>
  <c r="M36" i="3" a="1"/>
  <c r="P65" i="3" a="1"/>
  <c r="E91" i="3"/>
  <c r="P123" i="3" a="1"/>
  <c r="C106" i="2" a="1"/>
  <c r="D75" i="2" a="1"/>
  <c r="D14" i="2" a="1"/>
  <c r="C53" i="2" a="1"/>
  <c r="D19" i="2" a="1"/>
  <c r="P12" i="3" a="1"/>
  <c r="D67" i="2" a="1"/>
  <c r="M203" i="3" a="1"/>
  <c r="P127" i="3" a="1"/>
  <c r="P26" i="3" a="1"/>
  <c r="E75" i="3"/>
  <c r="M94" i="3" a="1"/>
  <c r="E102" i="3"/>
  <c r="C111" i="2" a="1"/>
  <c r="D85" i="2" a="1"/>
  <c r="D44" i="2" a="1"/>
  <c r="C9" i="2" a="1"/>
  <c r="D74" i="2" a="1"/>
  <c r="D27" i="2" a="1"/>
  <c r="E66" i="3"/>
  <c r="C11" i="2" a="1"/>
  <c r="M40" i="3" a="1"/>
  <c r="C21" i="2" a="1"/>
  <c r="M101" i="3" a="1"/>
  <c r="C24" i="2" a="1"/>
  <c r="C89" i="2" a="1"/>
  <c r="M21" i="3" a="1"/>
  <c r="P93" i="3" a="1"/>
  <c r="E112" i="3"/>
  <c r="C3" i="2" a="1"/>
  <c r="D73" i="2" a="1"/>
  <c r="P207" i="3" a="1"/>
  <c r="P132" i="3" a="1"/>
  <c r="E23" i="3"/>
  <c r="E53" i="3"/>
  <c r="P64" i="3" a="1"/>
  <c r="P103" i="3" a="1"/>
  <c r="M110" i="3" a="1"/>
  <c r="C176" i="2" a="1"/>
  <c r="C113" i="2" a="1"/>
  <c r="C95" i="2" a="1"/>
  <c r="D86" i="2" a="1"/>
  <c r="M28" i="3" a="1"/>
  <c r="P111" i="3" a="1"/>
  <c r="C30" i="2" a="1"/>
  <c r="E59" i="3"/>
  <c r="D174" i="2" a="1"/>
  <c r="E195" i="3"/>
  <c r="P69" i="3" a="1"/>
  <c r="M134" i="3" a="1"/>
  <c r="E90" i="3"/>
  <c r="C29" i="2" a="1"/>
  <c r="C49" i="2" a="1"/>
  <c r="E21" i="3"/>
  <c r="P97" i="3" a="1"/>
  <c r="D122" i="2" a="1"/>
  <c r="C7" i="2" a="1"/>
  <c r="C74" i="2" a="1"/>
  <c r="M194" i="3" a="1"/>
  <c r="E146" i="3"/>
  <c r="P21" i="3" a="1"/>
  <c r="E69" i="3"/>
  <c r="M70" i="3" a="1"/>
  <c r="M96" i="3" a="1"/>
  <c r="C150" i="2" a="1"/>
  <c r="C93" i="2" a="1"/>
  <c r="P82" i="3" a="1"/>
  <c r="D140" i="2" a="1"/>
  <c r="M62" i="3" a="1"/>
  <c r="E18" i="3"/>
  <c r="P55" i="3" a="1"/>
  <c r="C92" i="2" a="1"/>
  <c r="E108" i="3"/>
  <c r="D3" i="2" a="1"/>
  <c r="M202" i="3" a="1"/>
  <c r="M37" i="3" a="1"/>
  <c r="M83" i="3" a="1"/>
  <c r="C108" i="2" a="1"/>
  <c r="M232" i="3" a="1"/>
  <c r="D54" i="2" a="1"/>
  <c r="D199" i="2" a="1"/>
  <c r="E133" i="3"/>
  <c r="E44" i="3"/>
  <c r="E81" i="3"/>
  <c r="M99" i="3" a="1"/>
  <c r="P106" i="3" a="1"/>
  <c r="C102" i="2" a="1"/>
  <c r="M43" i="3" a="1"/>
  <c r="E63" i="3"/>
  <c r="C117" i="2" a="1"/>
  <c r="D213" i="2" a="1"/>
  <c r="M90" i="3" a="1"/>
  <c r="E86" i="3"/>
  <c r="M186" i="3" a="1"/>
  <c r="P108" i="3" a="1"/>
  <c r="C10" i="2" a="1"/>
  <c r="P212" i="3" a="1"/>
  <c r="M51" i="3" a="1"/>
  <c r="E103" i="3"/>
  <c r="C120" i="2" a="1"/>
  <c r="M69" i="3" a="1"/>
  <c r="C33" i="2" a="1"/>
  <c r="M154" i="3" a="1"/>
  <c r="D130" i="2" a="1"/>
  <c r="E39" i="3"/>
  <c r="M61" i="3" a="1"/>
  <c r="M84" i="3" a="1"/>
  <c r="E117" i="3"/>
  <c r="D69" i="2" a="1"/>
  <c r="M47" i="3" a="1"/>
  <c r="D55" i="2" a="1"/>
  <c r="P158" i="3" a="1"/>
  <c r="C138" i="2" a="1"/>
  <c r="P76" i="3" a="1"/>
  <c r="C81" i="2" a="1"/>
  <c r="C51" i="2" a="1"/>
  <c r="E111" i="3"/>
  <c r="E121" i="3"/>
  <c r="C97" i="2" a="1"/>
  <c r="D152" i="2" a="1"/>
  <c r="D118" i="2" a="1"/>
  <c r="E177" i="3"/>
  <c r="C211" i="2" a="1"/>
  <c r="P67" i="3" a="1"/>
  <c r="P90" i="3" a="1"/>
  <c r="D76" i="2" a="1"/>
  <c r="P75" i="3" a="1"/>
  <c r="E345" i="3"/>
  <c r="D87" i="2" a="1"/>
  <c r="M15" i="3" a="1"/>
  <c r="D93" i="2" a="1"/>
  <c r="D134" i="2" a="1"/>
  <c r="E124" i="3"/>
  <c r="M79" i="3" a="1"/>
  <c r="E106" i="3"/>
  <c r="C77" i="2" a="1"/>
  <c r="P83" i="3" a="1"/>
  <c r="C249" i="2" a="1"/>
  <c r="E180" i="3"/>
  <c r="M10" i="3" a="1"/>
  <c r="E24" i="3"/>
  <c r="M54" i="3" a="1"/>
  <c r="M102" i="3" a="1"/>
  <c r="P112" i="3" a="1"/>
  <c r="D46" i="2" a="1"/>
  <c r="E101" i="3"/>
  <c r="D9" i="2" a="1"/>
  <c r="D29" i="2" a="1"/>
  <c r="M50" i="3" a="1"/>
  <c r="M93" i="3" a="1"/>
  <c r="C209" i="2" a="1"/>
  <c r="D34" i="2" a="1"/>
  <c r="E60" i="3"/>
  <c r="D20" i="2" a="1"/>
  <c r="E51" i="3"/>
  <c r="P139" i="3" a="1"/>
  <c r="E54" i="3"/>
  <c r="E116" i="3"/>
  <c r="D25" i="2" a="1"/>
  <c r="M105" i="3" a="1"/>
  <c r="P227" i="3" a="1"/>
  <c r="D175" i="2" a="1"/>
  <c r="M13" i="3" a="1"/>
  <c r="P45" i="3" a="1"/>
  <c r="P72" i="3" a="1"/>
  <c r="M87" i="3" a="1"/>
  <c r="P87" i="3" a="1"/>
  <c r="C22" i="2" a="1"/>
  <c r="M108" i="3" a="1"/>
  <c r="D141" i="2" a="1"/>
  <c r="D115" i="2" a="1"/>
  <c r="M64" i="3" a="1"/>
  <c r="X27" i="3" l="1"/>
  <c r="V27" i="3" s="1"/>
  <c r="X97" i="3"/>
  <c r="V97" i="3" s="1"/>
  <c r="X227" i="3"/>
  <c r="V227" i="3" s="1"/>
  <c r="X78" i="3"/>
  <c r="V78" i="3" s="1"/>
  <c r="X175" i="3"/>
  <c r="V175" i="3" s="1"/>
  <c r="X181" i="3"/>
  <c r="V181" i="3" s="1"/>
  <c r="X28" i="3"/>
  <c r="V28" i="3" s="1"/>
  <c r="X151" i="3"/>
  <c r="V151" i="3" s="1"/>
  <c r="X339" i="3"/>
  <c r="V339" i="3" s="1"/>
  <c r="X238" i="3"/>
  <c r="V238" i="3" s="1"/>
  <c r="X281" i="3"/>
  <c r="V281" i="3" s="1"/>
  <c r="X43" i="3"/>
  <c r="V43" i="3" s="1"/>
  <c r="X119" i="3"/>
  <c r="V119" i="3" s="1"/>
  <c r="X269" i="3"/>
  <c r="V269" i="3" s="1"/>
  <c r="X142" i="3"/>
  <c r="V142" i="3" s="1"/>
  <c r="X212" i="3"/>
  <c r="X261" i="3"/>
  <c r="X102" i="3"/>
  <c r="V102" i="3" s="1"/>
  <c r="X9" i="3"/>
  <c r="V9" i="3" s="1"/>
  <c r="X257" i="3"/>
  <c r="V257" i="3" s="1"/>
  <c r="X20" i="3"/>
  <c r="V20" i="3" s="1"/>
  <c r="X168" i="3"/>
  <c r="V168" i="3" s="1"/>
  <c r="X267" i="3"/>
  <c r="V267" i="3" s="1"/>
  <c r="X314" i="3"/>
  <c r="V314" i="3" s="1"/>
  <c r="X13" i="3"/>
  <c r="V13" i="3" s="1"/>
  <c r="X284" i="3"/>
  <c r="X190" i="3"/>
  <c r="V190" i="3" s="1"/>
  <c r="X199" i="3"/>
  <c r="X83" i="3"/>
  <c r="X46" i="3"/>
  <c r="V46" i="3" s="1"/>
  <c r="X62" i="3"/>
  <c r="V62" i="3" s="1"/>
  <c r="X207" i="3"/>
  <c r="V207" i="3" s="1"/>
  <c r="X326" i="3"/>
  <c r="V326" i="3" s="1"/>
  <c r="X231" i="3"/>
  <c r="V231" i="3" s="1"/>
  <c r="X161" i="3"/>
  <c r="X222" i="3"/>
  <c r="V222" i="3" s="1"/>
  <c r="X63" i="3"/>
  <c r="V63" i="3" s="1"/>
  <c r="X103" i="3"/>
  <c r="V103" i="3" s="1"/>
  <c r="X219" i="3"/>
  <c r="X169" i="3"/>
  <c r="V169" i="3" s="1"/>
  <c r="X95" i="3"/>
  <c r="V95" i="3" s="1"/>
  <c r="X157" i="3"/>
  <c r="X112" i="3"/>
  <c r="V112" i="3" s="1"/>
  <c r="X42" i="3"/>
  <c r="V42" i="3" s="1"/>
  <c r="X59" i="3"/>
  <c r="V59" i="3" s="1"/>
  <c r="X140" i="3"/>
  <c r="V140" i="3" s="1"/>
  <c r="X317" i="3"/>
  <c r="V317" i="3" s="1"/>
  <c r="X206" i="3"/>
  <c r="V206" i="3" s="1"/>
  <c r="X260" i="3"/>
  <c r="V260" i="3" s="1"/>
  <c r="X182" i="3"/>
  <c r="V182" i="3" s="1"/>
  <c r="X225" i="3"/>
  <c r="V225" i="3" s="1"/>
  <c r="X32" i="3"/>
  <c r="V32" i="3" s="1"/>
  <c r="X196" i="3"/>
  <c r="V196" i="3" s="1"/>
  <c r="X197" i="3"/>
  <c r="V197" i="3" s="1"/>
  <c r="X29" i="3"/>
  <c r="V29" i="3" s="1"/>
  <c r="X86" i="3"/>
  <c r="V86" i="3" s="1"/>
  <c r="X167" i="3"/>
  <c r="V167" i="3" s="1"/>
  <c r="X356" i="3"/>
  <c r="V356" i="3" s="1"/>
  <c r="X270" i="3"/>
  <c r="V270" i="3" s="1"/>
  <c r="X303" i="3"/>
  <c r="V303" i="3" s="1"/>
  <c r="X41" i="3"/>
  <c r="V41" i="3" s="1"/>
  <c r="X45" i="3"/>
  <c r="V45" i="3" s="1"/>
  <c r="X347" i="3"/>
  <c r="V347" i="3" s="1"/>
  <c r="X194" i="3"/>
  <c r="V194" i="3" s="1"/>
  <c r="X253" i="3"/>
  <c r="V253" i="3" s="1"/>
  <c r="X79" i="3"/>
  <c r="V79" i="3" s="1"/>
  <c r="X85" i="3"/>
  <c r="V85" i="3" s="1"/>
  <c r="X49" i="3"/>
  <c r="V49" i="3" s="1"/>
  <c r="X82" i="3"/>
  <c r="V82" i="3" s="1"/>
  <c r="X318" i="3"/>
  <c r="V318" i="3" s="1"/>
  <c r="X359" i="3"/>
  <c r="V359" i="3" s="1"/>
  <c r="X57" i="3"/>
  <c r="V57" i="3" s="1"/>
  <c r="X243" i="3"/>
  <c r="V243" i="3" s="1"/>
  <c r="X144" i="3"/>
  <c r="V144" i="3" s="1"/>
  <c r="X155" i="3"/>
  <c r="V155" i="3" s="1"/>
  <c r="X298" i="3"/>
  <c r="V298" i="3" s="1"/>
  <c r="X364" i="3"/>
  <c r="V364" i="3" s="1"/>
  <c r="X203" i="3"/>
  <c r="V203" i="3" s="1"/>
  <c r="X272" i="3"/>
  <c r="V272" i="3" s="1"/>
  <c r="X308" i="3"/>
  <c r="V308" i="3" s="1"/>
  <c r="X177" i="3"/>
  <c r="V177" i="3" s="1"/>
  <c r="X221" i="3"/>
  <c r="V221" i="3" s="1"/>
  <c r="X306" i="3"/>
  <c r="V306" i="3" s="1"/>
  <c r="X340" i="3"/>
  <c r="V340" i="3" s="1"/>
  <c r="X101" i="3"/>
  <c r="V101" i="3" s="1"/>
  <c r="X70" i="3"/>
  <c r="V70" i="3" s="1"/>
  <c r="X283" i="3"/>
  <c r="V283" i="3" s="1"/>
  <c r="X235" i="3"/>
  <c r="V235" i="3" s="1"/>
  <c r="X229" i="3"/>
  <c r="V229" i="3" s="1"/>
  <c r="X150" i="3"/>
  <c r="V150" i="3" s="1"/>
  <c r="X209" i="3"/>
  <c r="V209" i="3" s="1"/>
  <c r="X331" i="3"/>
  <c r="V331" i="3" s="1"/>
  <c r="X334" i="3"/>
  <c r="V334" i="3" s="1"/>
  <c r="X349" i="3"/>
  <c r="V349" i="3" s="1"/>
  <c r="X310" i="3"/>
  <c r="V310" i="3" s="1"/>
  <c r="X316" i="3"/>
  <c r="V316" i="3" s="1"/>
  <c r="X88" i="3"/>
  <c r="V88" i="3" s="1"/>
  <c r="X276" i="3"/>
  <c r="V276" i="3" s="1"/>
  <c r="X122" i="3"/>
  <c r="V122" i="3" s="1"/>
  <c r="X7" i="3"/>
  <c r="V7" i="3" s="1"/>
  <c r="X214" i="3"/>
  <c r="V214" i="3" s="1"/>
  <c r="X252" i="3"/>
  <c r="V252" i="3" s="1"/>
  <c r="X50" i="3"/>
  <c r="V50" i="3" s="1"/>
  <c r="X217" i="3"/>
  <c r="V217" i="3" s="1"/>
  <c r="X299" i="3"/>
  <c r="V299" i="3" s="1"/>
  <c r="X47" i="3"/>
  <c r="V47" i="3" s="1"/>
  <c r="X14" i="3"/>
  <c r="V14" i="3" s="1"/>
  <c r="X8" i="3"/>
  <c r="V8" i="3" s="1"/>
  <c r="X322" i="3"/>
  <c r="V322" i="3" s="1"/>
  <c r="X333" i="3"/>
  <c r="V333" i="3" s="1"/>
  <c r="X121" i="3"/>
  <c r="V121" i="3" s="1"/>
  <c r="X128" i="3"/>
  <c r="V128" i="3" s="1"/>
  <c r="X23" i="3"/>
  <c r="V23" i="3" s="1"/>
  <c r="X210" i="3"/>
  <c r="V210" i="3" s="1"/>
  <c r="X338" i="3"/>
  <c r="V338" i="3" s="1"/>
  <c r="X294" i="3"/>
  <c r="V294" i="3" s="1"/>
  <c r="X126" i="3"/>
  <c r="V126" i="3" s="1"/>
  <c r="X93" i="3"/>
  <c r="V93" i="3" s="1"/>
  <c r="X56" i="3"/>
  <c r="V56" i="3" s="1"/>
  <c r="X198" i="3"/>
  <c r="V198" i="3" s="1"/>
  <c r="X124" i="3"/>
  <c r="V124" i="3" s="1"/>
  <c r="X192" i="3"/>
  <c r="V192" i="3" s="1"/>
  <c r="X145" i="3"/>
  <c r="V145" i="3" s="1"/>
  <c r="X73" i="3"/>
  <c r="V73" i="3" s="1"/>
  <c r="X213" i="3"/>
  <c r="V213" i="3" s="1"/>
  <c r="X127" i="3"/>
  <c r="V127" i="3" s="1"/>
  <c r="X348" i="3"/>
  <c r="V348" i="3" s="1"/>
  <c r="X202" i="3"/>
  <c r="V202" i="3" s="1"/>
  <c r="X200" i="3"/>
  <c r="V200" i="3" s="1"/>
  <c r="X247" i="3"/>
  <c r="V247" i="3" s="1"/>
  <c r="X180" i="3"/>
  <c r="V180" i="3" s="1"/>
  <c r="X123" i="3"/>
  <c r="V123" i="3" s="1"/>
  <c r="X278" i="3"/>
  <c r="V278" i="3" s="1"/>
  <c r="X295" i="3"/>
  <c r="V295" i="3" s="1"/>
  <c r="X77" i="3"/>
  <c r="V77" i="3" s="1"/>
  <c r="X255" i="3"/>
  <c r="V255" i="3" s="1"/>
  <c r="X90" i="3"/>
  <c r="V90" i="3" s="1"/>
  <c r="X220" i="3"/>
  <c r="V220" i="3" s="1"/>
  <c r="X240" i="3"/>
  <c r="V240" i="3" s="1"/>
  <c r="X131" i="3"/>
  <c r="V131" i="3" s="1"/>
  <c r="X353" i="3"/>
  <c r="V353" i="3" s="1"/>
  <c r="X250" i="3"/>
  <c r="V250" i="3" s="1"/>
  <c r="X342" i="3"/>
  <c r="V342" i="3" s="1"/>
  <c r="X332" i="3"/>
  <c r="V332" i="3" s="1"/>
  <c r="X99" i="3"/>
  <c r="V99" i="3" s="1"/>
  <c r="X297" i="3"/>
  <c r="V297" i="3" s="1"/>
  <c r="X154" i="3"/>
  <c r="V154" i="3" s="1"/>
  <c r="X230" i="3"/>
  <c r="V230" i="3" s="1"/>
  <c r="X19" i="3"/>
  <c r="V19" i="3" s="1"/>
  <c r="X87" i="3"/>
  <c r="V87" i="3" s="1"/>
  <c r="X205" i="3"/>
  <c r="V205" i="3" s="1"/>
  <c r="X12" i="3"/>
  <c r="V12" i="3" s="1"/>
  <c r="X164" i="3"/>
  <c r="V164" i="3" s="1"/>
  <c r="X171" i="3"/>
  <c r="V171" i="3" s="1"/>
  <c r="X134" i="3"/>
  <c r="V134" i="3" s="1"/>
  <c r="X216" i="3"/>
  <c r="V216" i="3" s="1"/>
  <c r="X18" i="3"/>
  <c r="V18" i="3" s="1"/>
  <c r="X307" i="3"/>
  <c r="V307" i="3" s="1"/>
  <c r="X337" i="3"/>
  <c r="V337" i="3" s="1"/>
  <c r="X265" i="3"/>
  <c r="V265" i="3" s="1"/>
  <c r="X285" i="3"/>
  <c r="V285" i="3" s="1"/>
  <c r="X152" i="3"/>
  <c r="V152" i="3" s="1"/>
  <c r="X58" i="3"/>
  <c r="V58" i="3" s="1"/>
  <c r="X321" i="3"/>
  <c r="V321" i="3" s="1"/>
  <c r="X341" i="3"/>
  <c r="V341" i="3" s="1"/>
  <c r="X343" i="3"/>
  <c r="V343" i="3" s="1"/>
  <c r="X159" i="3"/>
  <c r="V159" i="3" s="1"/>
  <c r="X345" i="3"/>
  <c r="V345" i="3" s="1"/>
  <c r="X125" i="3"/>
  <c r="V125" i="3" s="1"/>
  <c r="X91" i="3"/>
  <c r="V91" i="3" s="1"/>
  <c r="X116" i="3"/>
  <c r="V116" i="3" s="1"/>
  <c r="X71" i="3"/>
  <c r="V71" i="3" s="1"/>
  <c r="X361" i="3"/>
  <c r="V361" i="3" s="1"/>
  <c r="X166" i="3"/>
  <c r="V166" i="3" s="1"/>
  <c r="X311" i="3"/>
  <c r="V311" i="3" s="1"/>
  <c r="X193" i="3"/>
  <c r="V193" i="3" s="1"/>
  <c r="X360" i="3"/>
  <c r="V360" i="3" s="1"/>
  <c r="X120" i="3"/>
  <c r="V120" i="3" s="1"/>
  <c r="X335" i="3"/>
  <c r="V335" i="3" s="1"/>
  <c r="X218" i="3"/>
  <c r="V218" i="3" s="1"/>
  <c r="X25" i="3"/>
  <c r="V25" i="3" s="1"/>
  <c r="X300" i="3"/>
  <c r="V300" i="3" s="1"/>
  <c r="X130" i="3"/>
  <c r="V130" i="3" s="1"/>
  <c r="X211" i="3"/>
  <c r="V211" i="3" s="1"/>
  <c r="X44" i="3"/>
  <c r="V44" i="3" s="1"/>
  <c r="X54" i="3"/>
  <c r="V54" i="3" s="1"/>
  <c r="X365" i="3"/>
  <c r="V365" i="3" s="1"/>
  <c r="X241" i="3"/>
  <c r="V241" i="3" s="1"/>
  <c r="X304" i="3"/>
  <c r="V304" i="3" s="1"/>
  <c r="X147" i="3"/>
  <c r="V147" i="3" s="1"/>
  <c r="X187" i="3"/>
  <c r="V187" i="3" s="1"/>
  <c r="X282" i="3"/>
  <c r="V282" i="3" s="1"/>
  <c r="X51" i="3"/>
  <c r="V51" i="3" s="1"/>
  <c r="X129" i="3"/>
  <c r="V129" i="3" s="1"/>
  <c r="X291" i="3"/>
  <c r="V291" i="3" s="1"/>
  <c r="X174" i="3"/>
  <c r="V174" i="3" s="1"/>
  <c r="X233" i="3"/>
  <c r="V233" i="3" s="1"/>
  <c r="X320" i="3"/>
  <c r="V320" i="3" s="1"/>
  <c r="X183" i="3"/>
  <c r="V183" i="3" s="1"/>
  <c r="X293" i="3"/>
  <c r="V293" i="3" s="1"/>
  <c r="X55" i="3"/>
  <c r="V55" i="3" s="1"/>
  <c r="X72" i="3"/>
  <c r="V72" i="3" s="1"/>
  <c r="X113" i="3"/>
  <c r="V113" i="3" s="1"/>
  <c r="X24" i="3"/>
  <c r="V24" i="3" s="1"/>
  <c r="X287" i="3"/>
  <c r="V287" i="3" s="1"/>
  <c r="X286" i="3"/>
  <c r="V286" i="3" s="1"/>
  <c r="X228" i="3"/>
  <c r="V228" i="3" s="1"/>
  <c r="X242" i="3"/>
  <c r="V242" i="3" s="1"/>
  <c r="X263" i="3"/>
  <c r="V263" i="3" s="1"/>
  <c r="X274" i="3"/>
  <c r="V274" i="3" s="1"/>
  <c r="X319" i="3"/>
  <c r="V319" i="3" s="1"/>
  <c r="X357" i="3"/>
  <c r="V357" i="3" s="1"/>
  <c r="X39" i="3"/>
  <c r="V39" i="3" s="1"/>
  <c r="X323" i="3"/>
  <c r="V323" i="3" s="1"/>
  <c r="X176" i="3"/>
  <c r="V176" i="3" s="1"/>
  <c r="X21" i="3"/>
  <c r="V21" i="3" s="1"/>
  <c r="X215" i="3"/>
  <c r="V215" i="3" s="1"/>
  <c r="X105" i="3"/>
  <c r="V105" i="3" s="1"/>
  <c r="X289" i="3"/>
  <c r="V289" i="3" s="1"/>
  <c r="X237" i="3"/>
  <c r="V237" i="3" s="1"/>
  <c r="X17" i="3"/>
  <c r="V17" i="3" s="1"/>
  <c r="X279" i="3"/>
  <c r="V279" i="3" s="1"/>
  <c r="X98" i="3"/>
  <c r="V98" i="3" s="1"/>
  <c r="X189" i="3"/>
  <c r="V189" i="3" s="1"/>
  <c r="X350" i="3"/>
  <c r="V350" i="3" s="1"/>
  <c r="X16" i="3"/>
  <c r="V16" i="3" s="1"/>
  <c r="X61" i="3"/>
  <c r="V61" i="3" s="1"/>
  <c r="X224" i="3"/>
  <c r="V224" i="3" s="1"/>
  <c r="X258" i="3"/>
  <c r="V258" i="3" s="1"/>
  <c r="X296" i="3"/>
  <c r="V296" i="3" s="1"/>
  <c r="X100" i="3"/>
  <c r="V100" i="3" s="1"/>
  <c r="X107" i="3"/>
  <c r="V107" i="3" s="1"/>
  <c r="X37" i="3"/>
  <c r="V37" i="3" s="1"/>
  <c r="X327" i="3"/>
  <c r="V327" i="3" s="1"/>
  <c r="X162" i="3"/>
  <c r="V162" i="3" s="1"/>
  <c r="X232" i="3"/>
  <c r="V232" i="3" s="1"/>
  <c r="X60" i="3"/>
  <c r="V60" i="3" s="1"/>
  <c r="X75" i="3"/>
  <c r="V75" i="3" s="1"/>
  <c r="X36" i="3"/>
  <c r="V36" i="3" s="1"/>
  <c r="X118" i="3"/>
  <c r="V118" i="3" s="1"/>
  <c r="X188" i="3"/>
  <c r="V188" i="3" s="1"/>
  <c r="X251" i="3"/>
  <c r="V251" i="3" s="1"/>
  <c r="X302" i="3"/>
  <c r="V302" i="3" s="1"/>
  <c r="X329" i="3"/>
  <c r="V329" i="3" s="1"/>
  <c r="X355" i="3"/>
  <c r="V355" i="3" s="1"/>
  <c r="X115" i="3"/>
  <c r="V115" i="3" s="1"/>
  <c r="X262" i="3"/>
  <c r="V262" i="3" s="1"/>
  <c r="X264" i="3"/>
  <c r="V264" i="3" s="1"/>
  <c r="X305" i="3"/>
  <c r="V305" i="3" s="1"/>
  <c r="X137" i="3"/>
  <c r="V137" i="3" s="1"/>
  <c r="X52" i="3"/>
  <c r="V52" i="3" s="1"/>
  <c r="X185" i="3"/>
  <c r="V185" i="3" s="1"/>
  <c r="X249" i="3"/>
  <c r="V249" i="3" s="1"/>
  <c r="X280" i="3"/>
  <c r="V280" i="3" s="1"/>
  <c r="X133" i="3"/>
  <c r="V133" i="3" s="1"/>
  <c r="X328" i="3"/>
  <c r="V328" i="3" s="1"/>
  <c r="X170" i="3"/>
  <c r="V170" i="3" s="1"/>
  <c r="X358" i="3"/>
  <c r="V358" i="3" s="1"/>
  <c r="X204" i="3"/>
  <c r="V204" i="3" s="1"/>
  <c r="X254" i="3"/>
  <c r="V254" i="3" s="1"/>
  <c r="X146" i="3"/>
  <c r="V146" i="3" s="1"/>
  <c r="X336" i="3"/>
  <c r="V336" i="3" s="1"/>
  <c r="X201" i="3"/>
  <c r="V201" i="3" s="1"/>
  <c r="X81" i="3"/>
  <c r="V81" i="3" s="1"/>
  <c r="X94" i="3"/>
  <c r="V94" i="3" s="1"/>
  <c r="X53" i="3"/>
  <c r="V53" i="3" s="1"/>
  <c r="X363" i="3"/>
  <c r="V363" i="3" s="1"/>
  <c r="X226" i="3"/>
  <c r="V226" i="3" s="1"/>
  <c r="X275" i="3"/>
  <c r="V275" i="3" s="1"/>
  <c r="X89" i="3"/>
  <c r="V89" i="3" s="1"/>
  <c r="X96" i="3"/>
  <c r="V96" i="3" s="1"/>
  <c r="X30" i="3"/>
  <c r="V30" i="3" s="1"/>
  <c r="X64" i="3"/>
  <c r="V64" i="3" s="1"/>
  <c r="X163" i="3"/>
  <c r="V163" i="3" s="1"/>
  <c r="X245" i="3"/>
  <c r="V245" i="3" s="1"/>
  <c r="X143" i="3"/>
  <c r="V143" i="3" s="1"/>
  <c r="X149" i="3"/>
  <c r="V149" i="3" s="1"/>
  <c r="X69" i="3"/>
  <c r="V69" i="3" s="1"/>
  <c r="X315" i="3"/>
  <c r="V315" i="3" s="1"/>
  <c r="X290" i="3"/>
  <c r="V290" i="3" s="1"/>
  <c r="X312" i="3"/>
  <c r="V312" i="3" s="1"/>
  <c r="X111" i="3"/>
  <c r="V111" i="3" s="1"/>
  <c r="X117" i="3"/>
  <c r="V117" i="3" s="1"/>
  <c r="X10" i="3"/>
  <c r="V10" i="3" s="1"/>
  <c r="X246" i="3"/>
  <c r="V246" i="3" s="1"/>
  <c r="X273" i="3"/>
  <c r="V273" i="3" s="1"/>
  <c r="X66" i="3"/>
  <c r="V66" i="3" s="1"/>
  <c r="X239" i="3"/>
  <c r="V239" i="3" s="1"/>
  <c r="X68" i="3"/>
  <c r="V68" i="3" s="1"/>
  <c r="X40" i="3"/>
  <c r="V40" i="3" s="1"/>
  <c r="X179" i="3"/>
  <c r="V179" i="3" s="1"/>
  <c r="X268" i="3"/>
  <c r="V268" i="3" s="1"/>
  <c r="X67" i="3"/>
  <c r="V67" i="3" s="1"/>
  <c r="X178" i="3"/>
  <c r="V178" i="3" s="1"/>
  <c r="X271" i="3"/>
  <c r="V271" i="3" s="1"/>
  <c r="X148" i="3"/>
  <c r="V148" i="3" s="1"/>
  <c r="X234" i="3"/>
  <c r="V234" i="3" s="1"/>
  <c r="X158" i="3"/>
  <c r="V158" i="3" s="1"/>
  <c r="X104" i="3"/>
  <c r="V104" i="3" s="1"/>
  <c r="X80" i="3"/>
  <c r="V80" i="3" s="1"/>
  <c r="X223" i="3"/>
  <c r="V223" i="3" s="1"/>
  <c r="X346" i="3"/>
  <c r="V346" i="3" s="1"/>
  <c r="X324" i="3"/>
  <c r="V324" i="3" s="1"/>
  <c r="X277" i="3"/>
  <c r="V277" i="3" s="1"/>
  <c r="X309" i="3"/>
  <c r="V309" i="3" s="1"/>
  <c r="X173" i="3"/>
  <c r="V173" i="3" s="1"/>
  <c r="X256" i="3"/>
  <c r="V256" i="3" s="1"/>
  <c r="X236" i="3"/>
  <c r="V236" i="3" s="1"/>
  <c r="X74" i="3"/>
  <c r="V74" i="3" s="1"/>
  <c r="X22" i="3"/>
  <c r="V22" i="3" s="1"/>
  <c r="X48" i="3"/>
  <c r="V48" i="3" s="1"/>
  <c r="X136" i="3"/>
  <c r="V136" i="3" s="1"/>
  <c r="X352" i="3"/>
  <c r="V352" i="3" s="1"/>
  <c r="X132" i="3"/>
  <c r="V132" i="3" s="1"/>
  <c r="X139" i="3"/>
  <c r="V139" i="3" s="1"/>
  <c r="X35" i="3"/>
  <c r="V35" i="3" s="1"/>
  <c r="X108" i="3"/>
  <c r="V108" i="3" s="1"/>
  <c r="X248" i="3"/>
  <c r="V248" i="3" s="1"/>
  <c r="X110" i="3"/>
  <c r="V110" i="3" s="1"/>
  <c r="X191" i="3"/>
  <c r="V191" i="3" s="1"/>
  <c r="X208" i="3"/>
  <c r="V208" i="3" s="1"/>
  <c r="X65" i="3"/>
  <c r="V65" i="3" s="1"/>
  <c r="X11" i="3"/>
  <c r="V11" i="3" s="1"/>
  <c r="X76" i="3"/>
  <c r="V76" i="3" s="1"/>
  <c r="X184" i="3"/>
  <c r="V184" i="3" s="1"/>
  <c r="X325" i="3"/>
  <c r="V325" i="3" s="1"/>
  <c r="X153" i="3"/>
  <c r="V153" i="3" s="1"/>
  <c r="X160" i="3"/>
  <c r="V160" i="3" s="1"/>
  <c r="X15" i="3"/>
  <c r="V15" i="3" s="1"/>
  <c r="X172" i="3"/>
  <c r="V172" i="3" s="1"/>
  <c r="X351" i="3"/>
  <c r="V351" i="3" s="1"/>
  <c r="X109" i="3"/>
  <c r="V109" i="3" s="1"/>
  <c r="X313" i="3"/>
  <c r="V313" i="3" s="1"/>
  <c r="X186" i="3"/>
  <c r="V186" i="3" s="1"/>
  <c r="X135" i="3"/>
  <c r="V135" i="3" s="1"/>
  <c r="X344" i="3"/>
  <c r="V344" i="3" s="1"/>
  <c r="X92" i="3"/>
  <c r="V92" i="3" s="1"/>
  <c r="X244" i="3"/>
  <c r="V244" i="3" s="1"/>
  <c r="X259" i="3"/>
  <c r="V259" i="3" s="1"/>
  <c r="X106" i="3"/>
  <c r="V106" i="3" s="1"/>
  <c r="X138" i="3"/>
  <c r="V138" i="3" s="1"/>
  <c r="X195" i="3"/>
  <c r="V195" i="3" s="1"/>
  <c r="X26" i="3"/>
  <c r="V26" i="3" s="1"/>
  <c r="X292" i="3"/>
  <c r="V292" i="3" s="1"/>
  <c r="X31" i="3"/>
  <c r="V31" i="3" s="1"/>
  <c r="X301" i="3"/>
  <c r="V301" i="3" s="1"/>
  <c r="X165" i="3"/>
  <c r="V165" i="3" s="1"/>
  <c r="X288" i="3"/>
  <c r="V288" i="3" s="1"/>
  <c r="X156" i="3"/>
  <c r="V156" i="3" s="1"/>
  <c r="X84" i="3"/>
  <c r="V84" i="3" s="1"/>
  <c r="X141" i="3"/>
  <c r="V141" i="3" s="1"/>
  <c r="X330" i="3"/>
  <c r="V330" i="3" s="1"/>
  <c r="X362" i="3"/>
  <c r="V362" i="3" s="1"/>
  <c r="X266" i="3"/>
  <c r="V266" i="3" s="1"/>
  <c r="X114" i="3"/>
  <c r="V114" i="3" s="1"/>
  <c r="X354" i="3"/>
  <c r="V354" i="3" s="1"/>
  <c r="V212" i="3"/>
  <c r="V261" i="3"/>
  <c r="V284" i="3"/>
  <c r="V199" i="3"/>
  <c r="V83" i="3"/>
  <c r="V161" i="3"/>
  <c r="V219" i="3"/>
  <c r="V157" i="3"/>
  <c r="AF206" i="3"/>
  <c r="AF219" i="3"/>
  <c r="AF349" i="3"/>
  <c r="AF351" i="3"/>
  <c r="AF9" i="3"/>
  <c r="AF67" i="3"/>
  <c r="AF216" i="3"/>
  <c r="AF100" i="3"/>
  <c r="AF233" i="3"/>
  <c r="AF104" i="3"/>
  <c r="AF359" i="3"/>
  <c r="W4" i="3"/>
  <c r="AI3" i="3"/>
  <c r="AM3" i="3" s="1"/>
  <c r="AN3" i="3" s="1"/>
  <c r="AF365" i="3"/>
  <c r="AO365" i="3" s="1"/>
  <c r="AH32" i="3"/>
  <c r="AF25" i="3"/>
  <c r="AF173" i="3"/>
  <c r="AO173" i="3" s="1"/>
  <c r="AF174" i="3"/>
  <c r="AF222" i="3"/>
  <c r="AO222" i="3" s="1"/>
  <c r="AF250" i="3"/>
  <c r="AO250" i="3" s="1"/>
  <c r="AF293" i="3"/>
  <c r="AO293" i="3" s="1"/>
  <c r="AF113" i="3"/>
  <c r="AO113" i="3" s="1"/>
  <c r="AF146" i="3"/>
  <c r="AF209" i="3"/>
  <c r="AF208" i="3"/>
  <c r="AO208" i="3" s="1"/>
  <c r="AF23" i="3"/>
  <c r="AF21" i="3"/>
  <c r="AO21" i="3" s="1"/>
  <c r="AF35" i="3"/>
  <c r="AO35" i="3" s="1"/>
  <c r="AF82" i="3"/>
  <c r="AO82" i="3" s="1"/>
  <c r="AF94" i="3"/>
  <c r="AO94" i="3" s="1"/>
  <c r="AF313" i="3"/>
  <c r="AO313" i="3" s="1"/>
  <c r="AF12" i="3"/>
  <c r="AF29" i="3"/>
  <c r="AO29" i="3" s="1"/>
  <c r="AF68" i="3"/>
  <c r="AF73" i="3"/>
  <c r="AO73" i="3" s="1"/>
  <c r="AF121" i="3"/>
  <c r="AO121" i="3" s="1"/>
  <c r="AF212" i="3"/>
  <c r="AO212" i="3" s="1"/>
  <c r="AF49" i="3"/>
  <c r="AO49" i="3" s="1"/>
  <c r="AF80" i="3"/>
  <c r="AF87" i="3"/>
  <c r="AF99" i="3"/>
  <c r="AO99" i="3" s="1"/>
  <c r="AF114" i="3"/>
  <c r="AF136" i="3"/>
  <c r="AO136" i="3" s="1"/>
  <c r="AF191" i="3"/>
  <c r="AO191" i="3" s="1"/>
  <c r="AF239" i="3"/>
  <c r="AO239" i="3" s="1"/>
  <c r="AF200" i="3"/>
  <c r="AO200" i="3" s="1"/>
  <c r="AF257" i="3"/>
  <c r="AF310" i="3"/>
  <c r="AF299" i="3"/>
  <c r="AO299" i="3" s="1"/>
  <c r="AF361" i="3"/>
  <c r="AO361" i="3" s="1"/>
  <c r="AF66" i="3"/>
  <c r="AO66" i="3" s="1"/>
  <c r="AF97" i="3"/>
  <c r="AO97" i="3" s="1"/>
  <c r="AF207" i="3"/>
  <c r="AO207" i="3" s="1"/>
  <c r="AF248" i="3"/>
  <c r="AO248" i="3" s="1"/>
  <c r="AF165" i="3"/>
  <c r="AF357" i="3"/>
  <c r="AF326" i="3"/>
  <c r="AO326" i="3" s="1"/>
  <c r="AF91" i="3"/>
  <c r="AO91" i="3" s="1"/>
  <c r="AF98" i="3"/>
  <c r="AO98" i="3" s="1"/>
  <c r="AF75" i="3"/>
  <c r="AO75" i="3" s="1"/>
  <c r="AF197" i="3"/>
  <c r="AO197" i="3" s="1"/>
  <c r="AF266" i="3"/>
  <c r="AO266" i="3" s="1"/>
  <c r="AF297" i="3"/>
  <c r="AO297" i="3" s="1"/>
  <c r="AF13" i="3"/>
  <c r="AF8" i="3"/>
  <c r="AO8" i="3" s="1"/>
  <c r="AF57" i="3"/>
  <c r="AO57" i="3" s="1"/>
  <c r="AF61" i="3"/>
  <c r="AO61" i="3" s="1"/>
  <c r="AF135" i="3"/>
  <c r="AO135" i="3" s="1"/>
  <c r="AF204" i="3"/>
  <c r="AO204" i="3" s="1"/>
  <c r="AF50" i="3"/>
  <c r="AO50" i="3" s="1"/>
  <c r="AF65" i="3"/>
  <c r="AF89" i="3"/>
  <c r="AF125" i="3"/>
  <c r="AO125" i="3" s="1"/>
  <c r="AF232" i="3"/>
  <c r="AO232" i="3" s="1"/>
  <c r="AF309" i="3"/>
  <c r="AO309" i="3" s="1"/>
  <c r="AF294" i="3"/>
  <c r="AO294" i="3" s="1"/>
  <c r="AF16" i="3"/>
  <c r="AO16" i="3" s="1"/>
  <c r="AF320" i="3"/>
  <c r="AO320" i="3" s="1"/>
  <c r="AF262" i="3"/>
  <c r="AO262" i="3" s="1"/>
  <c r="AF331" i="3"/>
  <c r="AF7" i="3"/>
  <c r="AF18" i="3"/>
  <c r="AO18" i="3" s="1"/>
  <c r="AF20" i="3"/>
  <c r="AO20" i="3" s="1"/>
  <c r="AF26" i="3"/>
  <c r="AO26" i="3" s="1"/>
  <c r="AF39" i="3"/>
  <c r="AO39" i="3" s="1"/>
  <c r="AF52" i="3"/>
  <c r="AO52" i="3" s="1"/>
  <c r="AF54" i="3"/>
  <c r="AO54" i="3" s="1"/>
  <c r="AF59" i="3"/>
  <c r="AF96" i="3"/>
  <c r="AO96" i="3" s="1"/>
  <c r="AF101" i="3"/>
  <c r="AO101" i="3" s="1"/>
  <c r="AF117" i="3"/>
  <c r="AO117" i="3" s="1"/>
  <c r="AF112" i="3"/>
  <c r="AO112" i="3" s="1"/>
  <c r="AF134" i="3"/>
  <c r="AO134" i="3" s="1"/>
  <c r="AF167" i="3"/>
  <c r="AO167" i="3" s="1"/>
  <c r="AF156" i="3"/>
  <c r="AO156" i="3" s="1"/>
  <c r="AF179" i="3"/>
  <c r="AF152" i="3"/>
  <c r="AO152" i="3" s="1"/>
  <c r="AF180" i="3"/>
  <c r="AO180" i="3" s="1"/>
  <c r="AF195" i="3"/>
  <c r="AO195" i="3" s="1"/>
  <c r="AF193" i="3"/>
  <c r="AO193" i="3" s="1"/>
  <c r="AF162" i="3"/>
  <c r="AO162" i="3" s="1"/>
  <c r="AF234" i="3"/>
  <c r="AO234" i="3" s="1"/>
  <c r="AF237" i="3"/>
  <c r="AO237" i="3" s="1"/>
  <c r="AF249" i="3"/>
  <c r="AO249" i="3" s="1"/>
  <c r="AF210" i="3"/>
  <c r="AO210" i="3" s="1"/>
  <c r="AF267" i="3"/>
  <c r="AO267" i="3" s="1"/>
  <c r="AF281" i="3"/>
  <c r="AO281" i="3" s="1"/>
  <c r="AF315" i="3"/>
  <c r="AO315" i="3" s="1"/>
  <c r="AF303" i="3"/>
  <c r="AO303" i="3" s="1"/>
  <c r="AF306" i="3"/>
  <c r="AO306" i="3" s="1"/>
  <c r="AF290" i="3"/>
  <c r="AO290" i="3" s="1"/>
  <c r="AF301" i="3"/>
  <c r="AO301" i="3" s="1"/>
  <c r="AF358" i="3"/>
  <c r="AO358" i="3" s="1"/>
  <c r="AF124" i="3"/>
  <c r="AO124" i="3" s="1"/>
  <c r="AF317" i="3"/>
  <c r="AO317" i="3" s="1"/>
  <c r="AF92" i="3"/>
  <c r="AO92" i="3" s="1"/>
  <c r="AF62" i="3"/>
  <c r="AO62" i="3" s="1"/>
  <c r="AF51" i="3"/>
  <c r="AO51" i="3" s="1"/>
  <c r="AF72" i="3"/>
  <c r="AO72" i="3" s="1"/>
  <c r="AF69" i="3"/>
  <c r="AF74" i="3"/>
  <c r="AO74" i="3" s="1"/>
  <c r="AF95" i="3"/>
  <c r="AO95" i="3" s="1"/>
  <c r="AF118" i="3"/>
  <c r="AO118" i="3" s="1"/>
  <c r="AF140" i="3"/>
  <c r="AO140" i="3" s="1"/>
  <c r="AF169" i="3"/>
  <c r="AO169" i="3" s="1"/>
  <c r="AF131" i="3"/>
  <c r="AO131" i="3" s="1"/>
  <c r="AF170" i="3"/>
  <c r="AF186" i="3"/>
  <c r="AF141" i="3"/>
  <c r="AO141" i="3" s="1"/>
  <c r="AF203" i="3"/>
  <c r="AO203" i="3" s="1"/>
  <c r="AF185" i="3"/>
  <c r="AO185" i="3" s="1"/>
  <c r="AF214" i="3"/>
  <c r="AO214" i="3" s="1"/>
  <c r="AF243" i="3"/>
  <c r="AO243" i="3" s="1"/>
  <c r="AF224" i="3"/>
  <c r="AO224" i="3" s="1"/>
  <c r="AF271" i="3"/>
  <c r="AO271" i="3" s="1"/>
  <c r="AF287" i="3"/>
  <c r="AO287" i="3" s="1"/>
  <c r="AF302" i="3"/>
  <c r="AO302" i="3" s="1"/>
  <c r="AF312" i="3"/>
  <c r="AO312" i="3" s="1"/>
  <c r="AF339" i="3"/>
  <c r="AO339" i="3" s="1"/>
  <c r="AF348" i="3"/>
  <c r="AO348" i="3" s="1"/>
  <c r="AF45" i="3"/>
  <c r="AO45" i="3" s="1"/>
  <c r="AF24" i="3"/>
  <c r="AO24" i="3" s="1"/>
  <c r="AF64" i="3"/>
  <c r="AO64" i="3" s="1"/>
  <c r="AF79" i="3"/>
  <c r="AO79" i="3" s="1"/>
  <c r="AF109" i="3"/>
  <c r="AO109" i="3" s="1"/>
  <c r="AF126" i="3"/>
  <c r="AO126" i="3" s="1"/>
  <c r="AF205" i="3"/>
  <c r="AO205" i="3" s="1"/>
  <c r="AF245" i="3"/>
  <c r="AO245" i="3" s="1"/>
  <c r="AF265" i="3"/>
  <c r="AO265" i="3" s="1"/>
  <c r="AF251" i="3"/>
  <c r="AO251" i="3" s="1"/>
  <c r="AF247" i="3"/>
  <c r="AO247" i="3" s="1"/>
  <c r="AF307" i="3"/>
  <c r="AO307" i="3" s="1"/>
  <c r="AF323" i="3"/>
  <c r="AO323" i="3" s="1"/>
  <c r="AF314" i="3"/>
  <c r="AO314" i="3" s="1"/>
  <c r="AF242" i="3"/>
  <c r="AO242" i="3" s="1"/>
  <c r="AF34" i="3"/>
  <c r="AF55" i="3"/>
  <c r="AO55" i="3" s="1"/>
  <c r="AF103" i="3"/>
  <c r="AO103" i="3" s="1"/>
  <c r="AF132" i="3"/>
  <c r="AO132" i="3" s="1"/>
  <c r="AF153" i="3"/>
  <c r="AO153" i="3" s="1"/>
  <c r="AF177" i="3"/>
  <c r="AO177" i="3" s="1"/>
  <c r="AF155" i="3"/>
  <c r="AO155" i="3" s="1"/>
  <c r="AF211" i="3"/>
  <c r="AO211" i="3" s="1"/>
  <c r="AF230" i="3"/>
  <c r="AO230" i="3" s="1"/>
  <c r="AF263" i="3"/>
  <c r="AO263" i="3" s="1"/>
  <c r="AF298" i="3"/>
  <c r="AO298" i="3" s="1"/>
  <c r="AF305" i="3"/>
  <c r="AO305" i="3" s="1"/>
  <c r="AF41" i="3"/>
  <c r="AO41" i="3" s="1"/>
  <c r="AF88" i="3"/>
  <c r="AO88" i="3" s="1"/>
  <c r="AF161" i="3"/>
  <c r="AO161" i="3" s="1"/>
  <c r="AF181" i="3"/>
  <c r="AO181" i="3" s="1"/>
  <c r="AF166" i="3"/>
  <c r="AO166" i="3" s="1"/>
  <c r="AF163" i="3"/>
  <c r="AO163" i="3" s="1"/>
  <c r="AF182" i="3"/>
  <c r="AO182" i="3" s="1"/>
  <c r="AF198" i="3"/>
  <c r="AO198" i="3" s="1"/>
  <c r="AF253" i="3"/>
  <c r="AO253" i="3" s="1"/>
  <c r="AF283" i="3"/>
  <c r="AO283" i="3" s="1"/>
  <c r="AF308" i="3"/>
  <c r="AO308" i="3" s="1"/>
  <c r="AF292" i="3"/>
  <c r="AO292" i="3" s="1"/>
  <c r="AF304" i="3"/>
  <c r="AO304" i="3" s="1"/>
  <c r="AF344" i="3"/>
  <c r="AO344" i="3" s="1"/>
  <c r="AF360" i="3"/>
  <c r="AO360" i="3" s="1"/>
  <c r="AF11" i="3"/>
  <c r="AO11" i="3" s="1"/>
  <c r="AF6" i="3"/>
  <c r="AF43" i="3"/>
  <c r="AO43" i="3" s="1"/>
  <c r="AF60" i="3"/>
  <c r="AO60" i="3" s="1"/>
  <c r="AF77" i="3"/>
  <c r="AO77" i="3" s="1"/>
  <c r="AF81" i="3"/>
  <c r="AO81" i="3" s="1"/>
  <c r="AF106" i="3"/>
  <c r="AO106" i="3" s="1"/>
  <c r="AF116" i="3"/>
  <c r="AO116" i="3" s="1"/>
  <c r="AF123" i="3"/>
  <c r="AO123" i="3" s="1"/>
  <c r="AF138" i="3"/>
  <c r="AO138" i="3" s="1"/>
  <c r="AF137" i="3"/>
  <c r="AO137" i="3" s="1"/>
  <c r="AF164" i="3"/>
  <c r="AO164" i="3" s="1"/>
  <c r="AF183" i="3"/>
  <c r="AO183" i="3" s="1"/>
  <c r="AF129" i="3"/>
  <c r="AO129" i="3" s="1"/>
  <c r="AF160" i="3"/>
  <c r="AO160" i="3" s="1"/>
  <c r="AF168" i="3"/>
  <c r="AO168" i="3" s="1"/>
  <c r="AF184" i="3"/>
  <c r="AO184" i="3" s="1"/>
  <c r="AF122" i="3"/>
  <c r="AO122" i="3" s="1"/>
  <c r="AF201" i="3"/>
  <c r="AO201" i="3" s="1"/>
  <c r="AF194" i="3"/>
  <c r="AO194" i="3" s="1"/>
  <c r="AF241" i="3"/>
  <c r="AO241" i="3" s="1"/>
  <c r="AF244" i="3"/>
  <c r="AO244" i="3" s="1"/>
  <c r="AF285" i="3"/>
  <c r="AO285" i="3" s="1"/>
  <c r="AF342" i="3"/>
  <c r="AO342" i="3" s="1"/>
  <c r="AF338" i="3"/>
  <c r="AF355" i="3"/>
  <c r="AO355" i="3" s="1"/>
  <c r="AF346" i="3"/>
  <c r="AO346" i="3" s="1"/>
  <c r="AF362" i="3"/>
  <c r="AO362" i="3" s="1"/>
  <c r="AF78" i="3"/>
  <c r="AO78" i="3" s="1"/>
  <c r="AF133" i="3"/>
  <c r="AO133" i="3" s="1"/>
  <c r="AF143" i="3"/>
  <c r="AO143" i="3" s="1"/>
  <c r="AF145" i="3"/>
  <c r="AO145" i="3" s="1"/>
  <c r="AF189" i="3"/>
  <c r="AO189" i="3" s="1"/>
  <c r="AF261" i="3"/>
  <c r="AO261" i="3" s="1"/>
  <c r="AF246" i="3"/>
  <c r="AO246" i="3" s="1"/>
  <c r="AF240" i="3"/>
  <c r="AO240" i="3" s="1"/>
  <c r="AF321" i="3"/>
  <c r="AO321" i="3" s="1"/>
  <c r="AF340" i="3"/>
  <c r="AO340" i="3" s="1"/>
  <c r="AF15" i="3"/>
  <c r="AO15" i="3" s="1"/>
  <c r="AF10" i="3"/>
  <c r="AO10" i="3" s="1"/>
  <c r="AF40" i="3"/>
  <c r="AO40" i="3" s="1"/>
  <c r="AF58" i="3"/>
  <c r="AO58" i="3" s="1"/>
  <c r="AF85" i="3"/>
  <c r="AO85" i="3" s="1"/>
  <c r="AF105" i="3"/>
  <c r="AO105" i="3" s="1"/>
  <c r="AF120" i="3"/>
  <c r="AO120" i="3" s="1"/>
  <c r="AF171" i="3"/>
  <c r="AO171" i="3" s="1"/>
  <c r="AF172" i="3"/>
  <c r="AO172" i="3" s="1"/>
  <c r="AF139" i="3"/>
  <c r="AO139" i="3" s="1"/>
  <c r="AF154" i="3"/>
  <c r="AO154" i="3" s="1"/>
  <c r="AF218" i="3"/>
  <c r="AO218" i="3" s="1"/>
  <c r="AF228" i="3"/>
  <c r="AO228" i="3" s="1"/>
  <c r="AF273" i="3"/>
  <c r="AO273" i="3" s="1"/>
  <c r="AF289" i="3"/>
  <c r="AO289" i="3" s="1"/>
  <c r="AF330" i="3"/>
  <c r="AO330" i="3" s="1"/>
  <c r="AF336" i="3"/>
  <c r="AO336" i="3" s="1"/>
  <c r="AF364" i="3"/>
  <c r="AO364" i="3" s="1"/>
  <c r="AF350" i="3"/>
  <c r="AO350" i="3" s="1"/>
  <c r="AF107" i="3"/>
  <c r="AO107" i="3" s="1"/>
  <c r="AF127" i="3"/>
  <c r="AO127" i="3" s="1"/>
  <c r="AF275" i="3"/>
  <c r="AO275" i="3" s="1"/>
  <c r="AF291" i="3"/>
  <c r="AO291" i="3" s="1"/>
  <c r="AF332" i="3"/>
  <c r="AO332" i="3" s="1"/>
  <c r="AF300" i="3"/>
  <c r="AO300" i="3" s="1"/>
  <c r="AF341" i="3"/>
  <c r="AO341" i="3" s="1"/>
  <c r="AF352" i="3"/>
  <c r="AO352" i="3" s="1"/>
  <c r="AF63" i="3"/>
  <c r="AO63" i="3" s="1"/>
  <c r="AF128" i="3"/>
  <c r="AO128" i="3" s="1"/>
  <c r="AF14" i="3"/>
  <c r="AO14" i="3" s="1"/>
  <c r="AF22" i="3"/>
  <c r="AO22" i="3" s="1"/>
  <c r="AF31" i="3"/>
  <c r="AO31" i="3" s="1"/>
  <c r="AF30" i="3"/>
  <c r="AO30" i="3" s="1"/>
  <c r="AF46" i="3"/>
  <c r="AO46" i="3" s="1"/>
  <c r="AF44" i="3"/>
  <c r="AO44" i="3" s="1"/>
  <c r="AF36" i="3"/>
  <c r="AO36" i="3" s="1"/>
  <c r="AF93" i="3"/>
  <c r="AO93" i="3" s="1"/>
  <c r="AF102" i="3"/>
  <c r="AO102" i="3" s="1"/>
  <c r="AF108" i="3"/>
  <c r="AO108" i="3" s="1"/>
  <c r="AF130" i="3"/>
  <c r="AO130" i="3" s="1"/>
  <c r="AF159" i="3"/>
  <c r="AO159" i="3" s="1"/>
  <c r="AF175" i="3"/>
  <c r="AO175" i="3" s="1"/>
  <c r="AF176" i="3"/>
  <c r="AO176" i="3" s="1"/>
  <c r="AF190" i="3"/>
  <c r="AO190" i="3" s="1"/>
  <c r="AF187" i="3"/>
  <c r="AO187" i="3" s="1"/>
  <c r="AF196" i="3"/>
  <c r="AO196" i="3" s="1"/>
  <c r="AF188" i="3"/>
  <c r="AO188" i="3" s="1"/>
  <c r="AF226" i="3"/>
  <c r="AO226" i="3" s="1"/>
  <c r="AF259" i="3"/>
  <c r="AO259" i="3" s="1"/>
  <c r="AF277" i="3"/>
  <c r="AO277" i="3" s="1"/>
  <c r="AF311" i="3"/>
  <c r="AO311" i="3" s="1"/>
  <c r="AF327" i="3"/>
  <c r="AO327" i="3" s="1"/>
  <c r="AF318" i="3"/>
  <c r="AO318" i="3" s="1"/>
  <c r="AF354" i="3"/>
  <c r="AO354" i="3" s="1"/>
  <c r="AF296" i="3"/>
  <c r="AO296" i="3" s="1"/>
  <c r="AF111" i="3"/>
  <c r="AO111" i="3" s="1"/>
  <c r="AF19" i="3"/>
  <c r="AO19" i="3" s="1"/>
  <c r="AF47" i="3"/>
  <c r="AO47" i="3" s="1"/>
  <c r="AF56" i="3"/>
  <c r="AO56" i="3" s="1"/>
  <c r="AF71" i="3"/>
  <c r="AO71" i="3" s="1"/>
  <c r="AF83" i="3"/>
  <c r="AO83" i="3" s="1"/>
  <c r="AF90" i="3"/>
  <c r="AO90" i="3" s="1"/>
  <c r="AF115" i="3"/>
  <c r="AO115" i="3" s="1"/>
  <c r="AF110" i="3"/>
  <c r="AO110" i="3" s="1"/>
  <c r="AF158" i="3"/>
  <c r="AO158" i="3" s="1"/>
  <c r="AF150" i="3"/>
  <c r="AO150" i="3" s="1"/>
  <c r="AF157" i="3"/>
  <c r="AO157" i="3" s="1"/>
  <c r="AF178" i="3"/>
  <c r="AO178" i="3" s="1"/>
  <c r="AF149" i="3"/>
  <c r="AO149" i="3" s="1"/>
  <c r="AF236" i="3"/>
  <c r="AO236" i="3" s="1"/>
  <c r="AF279" i="3"/>
  <c r="AO279" i="3" s="1"/>
  <c r="AF238" i="3"/>
  <c r="AO238" i="3" s="1"/>
  <c r="AF335" i="3"/>
  <c r="AO335" i="3" s="1"/>
  <c r="AF356" i="3"/>
  <c r="AO356" i="3" s="1"/>
  <c r="AO324" i="3"/>
  <c r="AO38" i="3"/>
  <c r="AO331" i="3"/>
  <c r="AO142" i="3"/>
  <c r="AO84" i="3"/>
  <c r="AO316" i="3"/>
  <c r="AO53" i="3"/>
  <c r="AO144" i="3"/>
  <c r="AO216" i="3"/>
  <c r="AO209" i="3"/>
  <c r="AO337" i="3"/>
  <c r="AO329" i="3"/>
  <c r="AO100" i="3"/>
  <c r="AO148" i="3"/>
  <c r="AO357" i="3"/>
  <c r="AO48" i="3"/>
  <c r="AO229" i="3"/>
  <c r="AO269" i="3"/>
  <c r="AO255" i="3"/>
  <c r="AO319" i="3"/>
  <c r="AO220" i="3"/>
  <c r="AO13" i="3"/>
  <c r="AO206" i="3"/>
  <c r="AO295" i="3"/>
  <c r="AO338" i="3"/>
  <c r="AO254" i="3"/>
  <c r="AO104" i="3"/>
  <c r="AO349" i="3"/>
  <c r="AO231" i="3"/>
  <c r="AO333" i="3"/>
  <c r="AO334" i="3"/>
  <c r="AO310" i="3"/>
  <c r="AO9" i="3"/>
  <c r="AO199" i="3"/>
  <c r="AO27" i="3"/>
  <c r="AO268" i="3"/>
  <c r="AO87" i="3"/>
  <c r="AO151" i="3"/>
  <c r="AO146" i="3"/>
  <c r="AO227" i="3"/>
  <c r="AO221" i="3"/>
  <c r="AO260" i="3"/>
  <c r="AO282" i="3"/>
  <c r="AO325" i="3"/>
  <c r="AO25" i="3"/>
  <c r="AO89" i="3"/>
  <c r="AO192" i="3"/>
  <c r="AO70" i="3"/>
  <c r="AO215" i="3"/>
  <c r="AO225" i="3"/>
  <c r="AO264" i="3"/>
  <c r="AO276" i="3"/>
  <c r="AO284" i="3"/>
  <c r="AO12" i="3"/>
  <c r="AO179" i="3"/>
  <c r="AO219" i="3"/>
  <c r="AO235" i="3"/>
  <c r="AO213" i="3"/>
  <c r="AO252" i="3"/>
  <c r="AO278" i="3"/>
  <c r="AO286" i="3"/>
  <c r="AO343" i="3"/>
  <c r="AO351" i="3"/>
  <c r="AO359" i="3"/>
  <c r="AO202" i="3"/>
  <c r="AO328" i="3"/>
  <c r="AO86" i="3"/>
  <c r="AO119" i="3"/>
  <c r="AO147" i="3"/>
  <c r="AO223" i="3"/>
  <c r="AO233" i="3"/>
  <c r="AO256" i="3"/>
  <c r="AO272" i="3"/>
  <c r="AO280" i="3"/>
  <c r="AO288" i="3"/>
  <c r="AO353" i="3"/>
  <c r="AO65" i="3"/>
  <c r="AO170" i="3"/>
  <c r="AO186" i="3"/>
  <c r="AO322" i="3"/>
  <c r="AO347" i="3"/>
  <c r="AO76" i="3"/>
  <c r="AO59" i="3"/>
  <c r="AO270" i="3"/>
  <c r="AO80" i="3"/>
  <c r="AO67" i="3"/>
  <c r="AO114" i="3"/>
  <c r="AO257" i="3"/>
  <c r="AO258" i="3"/>
  <c r="AO165" i="3"/>
  <c r="AO174" i="3"/>
  <c r="AO17" i="3"/>
  <c r="AO217" i="3"/>
  <c r="AO28" i="3"/>
  <c r="AO23" i="3"/>
  <c r="AO42" i="3"/>
  <c r="AO68" i="3"/>
  <c r="AO69" i="3"/>
  <c r="AO274" i="3"/>
  <c r="AO345" i="3"/>
  <c r="AO363" i="3"/>
  <c r="AF32" i="3"/>
  <c r="AA9" i="3"/>
  <c r="AA25" i="3"/>
  <c r="AA47" i="3"/>
  <c r="AA68" i="3"/>
  <c r="AA77" i="3"/>
  <c r="AA101" i="3"/>
  <c r="AA85" i="3"/>
  <c r="AA78" i="3"/>
  <c r="AA89" i="3"/>
  <c r="AA87" i="3"/>
  <c r="AA102" i="3"/>
  <c r="AA91" i="3"/>
  <c r="AA112" i="3"/>
  <c r="AA135" i="3"/>
  <c r="AA119" i="3"/>
  <c r="AA115" i="3"/>
  <c r="AA153" i="3"/>
  <c r="AA178" i="3"/>
  <c r="AA166" i="3"/>
  <c r="AA148" i="3"/>
  <c r="AA168" i="3"/>
  <c r="AA181" i="3"/>
  <c r="AA162" i="3"/>
  <c r="AA146" i="3"/>
  <c r="AA223" i="3"/>
  <c r="AA230" i="3"/>
  <c r="AA206" i="3"/>
  <c r="AA229" i="3"/>
  <c r="AA275" i="3"/>
  <c r="AA291" i="3"/>
  <c r="AA269" i="3"/>
  <c r="AA256" i="3"/>
  <c r="AA280" i="3"/>
  <c r="AA259" i="3"/>
  <c r="AA305" i="3"/>
  <c r="AA311" i="3"/>
  <c r="AA270" i="3"/>
  <c r="AA296" i="3"/>
  <c r="AA348" i="3"/>
  <c r="AA364" i="3"/>
  <c r="AA351" i="3"/>
  <c r="AA363" i="3"/>
  <c r="AA13" i="3"/>
  <c r="AA15" i="3"/>
  <c r="AA12" i="3"/>
  <c r="AA19" i="3"/>
  <c r="AA39" i="3"/>
  <c r="AA22" i="3"/>
  <c r="AA63" i="3"/>
  <c r="AA49" i="3"/>
  <c r="AA58" i="3"/>
  <c r="AA56" i="3"/>
  <c r="AA79" i="3"/>
  <c r="AA118" i="3"/>
  <c r="AA93" i="3"/>
  <c r="AA109" i="3"/>
  <c r="AA141" i="3"/>
  <c r="AA132" i="3"/>
  <c r="AA184" i="3"/>
  <c r="AA163" i="3"/>
  <c r="AA151" i="3"/>
  <c r="AA171" i="3"/>
  <c r="AA187" i="3"/>
  <c r="AA159" i="3"/>
  <c r="AA203" i="3"/>
  <c r="AA194" i="3"/>
  <c r="AA235" i="3"/>
  <c r="AA240" i="3"/>
  <c r="AA208" i="3"/>
  <c r="AA210" i="3"/>
  <c r="AA204" i="3"/>
  <c r="AA239" i="3"/>
  <c r="AA281" i="3"/>
  <c r="AA249" i="3"/>
  <c r="AA268" i="3"/>
  <c r="AA286" i="3"/>
  <c r="AA317" i="3"/>
  <c r="AA299" i="3"/>
  <c r="AA312" i="3"/>
  <c r="AA354" i="3"/>
  <c r="AA325" i="3"/>
  <c r="AA332" i="3"/>
  <c r="AA357" i="3"/>
  <c r="AA327" i="3"/>
  <c r="AA18" i="3"/>
  <c r="Y36" i="3"/>
  <c r="AC36" i="3" s="1"/>
  <c r="AD36" i="3" s="1"/>
  <c r="AA48" i="3"/>
  <c r="AA42" i="3"/>
  <c r="AA41" i="3"/>
  <c r="AA69" i="3"/>
  <c r="AA55" i="3"/>
  <c r="AA64" i="3"/>
  <c r="AA97" i="3"/>
  <c r="AA86" i="3"/>
  <c r="AA98" i="3"/>
  <c r="AA108" i="3"/>
  <c r="AA107" i="3"/>
  <c r="AA125" i="3"/>
  <c r="AA131" i="3"/>
  <c r="AA138" i="3"/>
  <c r="AA174" i="3"/>
  <c r="AA177" i="3"/>
  <c r="AA198" i="3"/>
  <c r="AA209" i="3"/>
  <c r="AA215" i="3"/>
  <c r="AA246" i="3"/>
  <c r="AA222" i="3"/>
  <c r="AA211" i="3"/>
  <c r="AA221" i="3"/>
  <c r="AA202" i="3"/>
  <c r="AA228" i="3"/>
  <c r="AA271" i="3"/>
  <c r="AA287" i="3"/>
  <c r="AA261" i="3"/>
  <c r="AA276" i="3"/>
  <c r="AA292" i="3"/>
  <c r="AA251" i="3"/>
  <c r="AA254" i="3"/>
  <c r="AA298" i="3"/>
  <c r="AA307" i="3"/>
  <c r="AA323" i="3"/>
  <c r="AA304" i="3"/>
  <c r="AA322" i="3"/>
  <c r="AA344" i="3"/>
  <c r="AA360" i="3"/>
  <c r="AA324" i="3"/>
  <c r="AA326" i="3"/>
  <c r="AA340" i="3"/>
  <c r="AA347" i="3"/>
  <c r="AA335" i="3"/>
  <c r="AA330" i="3"/>
  <c r="AA11" i="3"/>
  <c r="AA8" i="3"/>
  <c r="AA31" i="3"/>
  <c r="AA59" i="3"/>
  <c r="AA50" i="3"/>
  <c r="AA70" i="3"/>
  <c r="AA75" i="3"/>
  <c r="AA90" i="3"/>
  <c r="AA103" i="3"/>
  <c r="AA73" i="3"/>
  <c r="AA114" i="3"/>
  <c r="AA137" i="3"/>
  <c r="AA128" i="3"/>
  <c r="AA145" i="3"/>
  <c r="AA180" i="3"/>
  <c r="AA158" i="3"/>
  <c r="AA160" i="3"/>
  <c r="AA142" i="3"/>
  <c r="AA165" i="3"/>
  <c r="AA183" i="3"/>
  <c r="AA154" i="3"/>
  <c r="AA150" i="3"/>
  <c r="AA196" i="3"/>
  <c r="AA199" i="3"/>
  <c r="AA227" i="3"/>
  <c r="AA236" i="3"/>
  <c r="AA234" i="3"/>
  <c r="AA233" i="3"/>
  <c r="AA277" i="3"/>
  <c r="AA293" i="3"/>
  <c r="AA260" i="3"/>
  <c r="AA282" i="3"/>
  <c r="AA263" i="3"/>
  <c r="AA313" i="3"/>
  <c r="AA308" i="3"/>
  <c r="AA350" i="3"/>
  <c r="AA342" i="3"/>
  <c r="AA334" i="3"/>
  <c r="AA365" i="3"/>
  <c r="AA329" i="3"/>
  <c r="AA353" i="3"/>
  <c r="AA306" i="3"/>
  <c r="AA14" i="3"/>
  <c r="AA17" i="3"/>
  <c r="AA26" i="3"/>
  <c r="AA20" i="3"/>
  <c r="AA44" i="3"/>
  <c r="AA27" i="3"/>
  <c r="AA45" i="3"/>
  <c r="AA43" i="3"/>
  <c r="AA65" i="3"/>
  <c r="AA60" i="3"/>
  <c r="AA29" i="3"/>
  <c r="AA94" i="3"/>
  <c r="AA80" i="3"/>
  <c r="AA120" i="3"/>
  <c r="AA111" i="3"/>
  <c r="AA123" i="3"/>
  <c r="AA127" i="3"/>
  <c r="AA143" i="3"/>
  <c r="AA121" i="3"/>
  <c r="AA134" i="3"/>
  <c r="AA170" i="3"/>
  <c r="AA186" i="3"/>
  <c r="AA155" i="3"/>
  <c r="AA173" i="3"/>
  <c r="AA122" i="3"/>
  <c r="AA190" i="3"/>
  <c r="AA205" i="3"/>
  <c r="AA156" i="3"/>
  <c r="AA197" i="3"/>
  <c r="AA242" i="3"/>
  <c r="AA214" i="3"/>
  <c r="AA213" i="3"/>
  <c r="AA241" i="3"/>
  <c r="AA283" i="3"/>
  <c r="AA253" i="3"/>
  <c r="AA212" i="3"/>
  <c r="AA272" i="3"/>
  <c r="AA288" i="3"/>
  <c r="AA200" i="3"/>
  <c r="AA245" i="3"/>
  <c r="AA319" i="3"/>
  <c r="AA300" i="3"/>
  <c r="AA232" i="3"/>
  <c r="AA295" i="3"/>
  <c r="AA301" i="3"/>
  <c r="AA314" i="3"/>
  <c r="AA356" i="3"/>
  <c r="AA338" i="3"/>
  <c r="AA258" i="3"/>
  <c r="AA343" i="3"/>
  <c r="AA359" i="3"/>
  <c r="AA336" i="3"/>
  <c r="AA7" i="3"/>
  <c r="AA40" i="3"/>
  <c r="AA28" i="3"/>
  <c r="AA54" i="3"/>
  <c r="AA66" i="3"/>
  <c r="AA51" i="3"/>
  <c r="AA72" i="3"/>
  <c r="AA57" i="3"/>
  <c r="AA99" i="3"/>
  <c r="AA100" i="3"/>
  <c r="AA82" i="3"/>
  <c r="AA110" i="3"/>
  <c r="AA105" i="3"/>
  <c r="AA106" i="3"/>
  <c r="AA84" i="3"/>
  <c r="AA133" i="3"/>
  <c r="AA117" i="3"/>
  <c r="AA140" i="3"/>
  <c r="AA161" i="3"/>
  <c r="AA176" i="3"/>
  <c r="AA144" i="3"/>
  <c r="AA179" i="3"/>
  <c r="AA164" i="3"/>
  <c r="AA189" i="3"/>
  <c r="AA195" i="3"/>
  <c r="AA219" i="3"/>
  <c r="AA248" i="3"/>
  <c r="AA226" i="3"/>
  <c r="AA225" i="3"/>
  <c r="AA273" i="3"/>
  <c r="AA289" i="3"/>
  <c r="AA224" i="3"/>
  <c r="AA265" i="3"/>
  <c r="AA220" i="3"/>
  <c r="AA252" i="3"/>
  <c r="AA278" i="3"/>
  <c r="AA255" i="3"/>
  <c r="AA297" i="3"/>
  <c r="AA250" i="3"/>
  <c r="AA309" i="3"/>
  <c r="AA294" i="3"/>
  <c r="AA262" i="3"/>
  <c r="AA346" i="3"/>
  <c r="AA362" i="3"/>
  <c r="AA333" i="3"/>
  <c r="AA349" i="3"/>
  <c r="AA302" i="3"/>
  <c r="AA316" i="3"/>
  <c r="AA10" i="3"/>
  <c r="AA24" i="3"/>
  <c r="AA21" i="3"/>
  <c r="AA23" i="3"/>
  <c r="AA35" i="3"/>
  <c r="AA53" i="3"/>
  <c r="AA61" i="3"/>
  <c r="AA74" i="3"/>
  <c r="AA71" i="3"/>
  <c r="AA92" i="3"/>
  <c r="AA116" i="3"/>
  <c r="AA139" i="3"/>
  <c r="AA130" i="3"/>
  <c r="AA126" i="3"/>
  <c r="AA149" i="3"/>
  <c r="AA182" i="3"/>
  <c r="AA152" i="3"/>
  <c r="AA147" i="3"/>
  <c r="AA157" i="3"/>
  <c r="AA169" i="3"/>
  <c r="AA185" i="3"/>
  <c r="AA167" i="3"/>
  <c r="AA192" i="3"/>
  <c r="AA201" i="3"/>
  <c r="AA231" i="3"/>
  <c r="AA238" i="3"/>
  <c r="AA237" i="3"/>
  <c r="AA279" i="3"/>
  <c r="AA216" i="3"/>
  <c r="AA264" i="3"/>
  <c r="AA284" i="3"/>
  <c r="AA267" i="3"/>
  <c r="AA303" i="3"/>
  <c r="AA315" i="3"/>
  <c r="AA310" i="3"/>
  <c r="AA337" i="3"/>
  <c r="AA352" i="3"/>
  <c r="AA328" i="3"/>
  <c r="AA339" i="3"/>
  <c r="AA318" i="3"/>
  <c r="AA355" i="3"/>
  <c r="AA16" i="3"/>
  <c r="AA32" i="3"/>
  <c r="AA46" i="3"/>
  <c r="AA30" i="3"/>
  <c r="AA52" i="3"/>
  <c r="AA67" i="3"/>
  <c r="AA62" i="3"/>
  <c r="AA76" i="3"/>
  <c r="AA81" i="3"/>
  <c r="AA95" i="3"/>
  <c r="AA83" i="3"/>
  <c r="AA96" i="3"/>
  <c r="AA88" i="3"/>
  <c r="AA104" i="3"/>
  <c r="AA113" i="3"/>
  <c r="AA129" i="3"/>
  <c r="AA124" i="3"/>
  <c r="AA136" i="3"/>
  <c r="AA172" i="3"/>
  <c r="AA188" i="3"/>
  <c r="AA175" i="3"/>
  <c r="AA191" i="3"/>
  <c r="AA207" i="3"/>
  <c r="AA193" i="3"/>
  <c r="AA244" i="3"/>
  <c r="AA218" i="3"/>
  <c r="AA217" i="3"/>
  <c r="AA243" i="3"/>
  <c r="AA285" i="3"/>
  <c r="AA247" i="3"/>
  <c r="AA257" i="3"/>
  <c r="AA274" i="3"/>
  <c r="AA290" i="3"/>
  <c r="AA321" i="3"/>
  <c r="AA266" i="3"/>
  <c r="AA358" i="3"/>
  <c r="AA331" i="3"/>
  <c r="AA320" i="3"/>
  <c r="AA345" i="3"/>
  <c r="AA361" i="3"/>
  <c r="AA341" i="3"/>
  <c r="AI24" i="3"/>
  <c r="AM24" i="3" s="1"/>
  <c r="AN24" i="3" s="1"/>
  <c r="AI23" i="3"/>
  <c r="AM23" i="3" s="1"/>
  <c r="AN23" i="3" s="1"/>
  <c r="AI42" i="3"/>
  <c r="AM42" i="3" s="1"/>
  <c r="AN42" i="3" s="1"/>
  <c r="AI52" i="3"/>
  <c r="AM52" i="3" s="1"/>
  <c r="AN52" i="3" s="1"/>
  <c r="AI44" i="3"/>
  <c r="AM44" i="3" s="1"/>
  <c r="AN44" i="3" s="1"/>
  <c r="AI49" i="3"/>
  <c r="AM49" i="3" s="1"/>
  <c r="AN49" i="3" s="1"/>
  <c r="Y47" i="3"/>
  <c r="AC47" i="3" s="1"/>
  <c r="AD47" i="3" s="1"/>
  <c r="Y68" i="3"/>
  <c r="AC68" i="3" s="1"/>
  <c r="AD68" i="3" s="1"/>
  <c r="AI82" i="3"/>
  <c r="AM82" i="3" s="1"/>
  <c r="AN82" i="3" s="1"/>
  <c r="Y77" i="3"/>
  <c r="AC77" i="3" s="1"/>
  <c r="AD77" i="3" s="1"/>
  <c r="AI84" i="3"/>
  <c r="AM84" i="3" s="1"/>
  <c r="AN84" i="3" s="1"/>
  <c r="AI94" i="3"/>
  <c r="AM94" i="3" s="1"/>
  <c r="AN94" i="3" s="1"/>
  <c r="Y78" i="3"/>
  <c r="AC78" i="3" s="1"/>
  <c r="AD78" i="3" s="1"/>
  <c r="Y102" i="3"/>
  <c r="AC102" i="3" s="1"/>
  <c r="AD102" i="3" s="1"/>
  <c r="Y91" i="3"/>
  <c r="AC91" i="3" s="1"/>
  <c r="AD91" i="3" s="1"/>
  <c r="AI89" i="3"/>
  <c r="AM89" i="3" s="1"/>
  <c r="AN89" i="3" s="1"/>
  <c r="Y112" i="3"/>
  <c r="AC112" i="3" s="1"/>
  <c r="AD112" i="3" s="1"/>
  <c r="AI109" i="3"/>
  <c r="AM109" i="3" s="1"/>
  <c r="AN109" i="3" s="1"/>
  <c r="AI117" i="3"/>
  <c r="AM117" i="3" s="1"/>
  <c r="AN117" i="3" s="1"/>
  <c r="AI125" i="3"/>
  <c r="AM125" i="3" s="1"/>
  <c r="AN125" i="3" s="1"/>
  <c r="Y115" i="3"/>
  <c r="AC115" i="3" s="1"/>
  <c r="AD115" i="3" s="1"/>
  <c r="Y153" i="3"/>
  <c r="AC153" i="3" s="1"/>
  <c r="AD153" i="3" s="1"/>
  <c r="Y178" i="3"/>
  <c r="AC178" i="3" s="1"/>
  <c r="AD178" i="3" s="1"/>
  <c r="Y166" i="3"/>
  <c r="AC166" i="3" s="1"/>
  <c r="AD166" i="3" s="1"/>
  <c r="Y148" i="3"/>
  <c r="AC148" i="3" s="1"/>
  <c r="AD148" i="3" s="1"/>
  <c r="AI161" i="3"/>
  <c r="AM161" i="3" s="1"/>
  <c r="AN161" i="3" s="1"/>
  <c r="AI171" i="3"/>
  <c r="AM171" i="3" s="1"/>
  <c r="AN171" i="3" s="1"/>
  <c r="AI179" i="3"/>
  <c r="AM179" i="3" s="1"/>
  <c r="AN179" i="3" s="1"/>
  <c r="Y168" i="3"/>
  <c r="AC168" i="3" s="1"/>
  <c r="AD168" i="3" s="1"/>
  <c r="Y146" i="3"/>
  <c r="AC146" i="3" s="1"/>
  <c r="AD146" i="3" s="1"/>
  <c r="AI157" i="3"/>
  <c r="AM157" i="3" s="1"/>
  <c r="AN157" i="3" s="1"/>
  <c r="AI195" i="3"/>
  <c r="AM195" i="3" s="1"/>
  <c r="AN195" i="3" s="1"/>
  <c r="AI239" i="3"/>
  <c r="AM239" i="3" s="1"/>
  <c r="AN239" i="3" s="1"/>
  <c r="Y206" i="3"/>
  <c r="AC206" i="3" s="1"/>
  <c r="AD206" i="3" s="1"/>
  <c r="AI221" i="3"/>
  <c r="AM221" i="3" s="1"/>
  <c r="AN221" i="3" s="1"/>
  <c r="Y229" i="3"/>
  <c r="AC229" i="3" s="1"/>
  <c r="AD229" i="3" s="1"/>
  <c r="Y275" i="3"/>
  <c r="AC275" i="3" s="1"/>
  <c r="AD275" i="3" s="1"/>
  <c r="Y256" i="3"/>
  <c r="AC256" i="3" s="1"/>
  <c r="AD256" i="3" s="1"/>
  <c r="AI246" i="3"/>
  <c r="AM246" i="3" s="1"/>
  <c r="AN246" i="3" s="1"/>
  <c r="AI263" i="3"/>
  <c r="AM263" i="3" s="1"/>
  <c r="AN263" i="3" s="1"/>
  <c r="AI242" i="3"/>
  <c r="AM242" i="3" s="1"/>
  <c r="AN242" i="3" s="1"/>
  <c r="AI250" i="3"/>
  <c r="AM250" i="3" s="1"/>
  <c r="AN250" i="3" s="1"/>
  <c r="AI266" i="3"/>
  <c r="AM266" i="3" s="1"/>
  <c r="AN266" i="3" s="1"/>
  <c r="AI311" i="3"/>
  <c r="AM311" i="3" s="1"/>
  <c r="AN311" i="3" s="1"/>
  <c r="AI319" i="3"/>
  <c r="AM319" i="3" s="1"/>
  <c r="AN319" i="3" s="1"/>
  <c r="AI327" i="3"/>
  <c r="AM327" i="3" s="1"/>
  <c r="AN327" i="3" s="1"/>
  <c r="Y305" i="3"/>
  <c r="AC305" i="3" s="1"/>
  <c r="AD305" i="3" s="1"/>
  <c r="Y311" i="3"/>
  <c r="AC311" i="3" s="1"/>
  <c r="AD311" i="3" s="1"/>
  <c r="Y270" i="3"/>
  <c r="AC270" i="3" s="1"/>
  <c r="AD270" i="3" s="1"/>
  <c r="AI305" i="3"/>
  <c r="AM305" i="3" s="1"/>
  <c r="AN305" i="3" s="1"/>
  <c r="AI300" i="3"/>
  <c r="AM300" i="3" s="1"/>
  <c r="AN300" i="3" s="1"/>
  <c r="Y364" i="3"/>
  <c r="AC364" i="3" s="1"/>
  <c r="AD364" i="3" s="1"/>
  <c r="AI338" i="3"/>
  <c r="AM338" i="3" s="1"/>
  <c r="AN338" i="3" s="1"/>
  <c r="AI365" i="3"/>
  <c r="AM365" i="3" s="1"/>
  <c r="AN365" i="3" s="1"/>
  <c r="AI364" i="3"/>
  <c r="AM364" i="3" s="1"/>
  <c r="AN364" i="3" s="1"/>
  <c r="AI350" i="3"/>
  <c r="AM350" i="3" s="1"/>
  <c r="AN350" i="3" s="1"/>
  <c r="AI358" i="3"/>
  <c r="AM358" i="3" s="1"/>
  <c r="AN358" i="3" s="1"/>
  <c r="Y13" i="3"/>
  <c r="AC13" i="3" s="1"/>
  <c r="AD13" i="3" s="1"/>
  <c r="AI7" i="3"/>
  <c r="AM7" i="3" s="1"/>
  <c r="AN7" i="3" s="1"/>
  <c r="AI15" i="3"/>
  <c r="AM15" i="3" s="1"/>
  <c r="AN15" i="3" s="1"/>
  <c r="Y15" i="3"/>
  <c r="AC15" i="3" s="1"/>
  <c r="AD15" i="3" s="1"/>
  <c r="AI12" i="3"/>
  <c r="AM12" i="3" s="1"/>
  <c r="AN12" i="3" s="1"/>
  <c r="Y12" i="3"/>
  <c r="AC12" i="3" s="1"/>
  <c r="AD12" i="3" s="1"/>
  <c r="AI38" i="3"/>
  <c r="AM38" i="3" s="1"/>
  <c r="AN38" i="3" s="1"/>
  <c r="Y22" i="3"/>
  <c r="AC22" i="3" s="1"/>
  <c r="AD22" i="3" s="1"/>
  <c r="AI41" i="3"/>
  <c r="AM41" i="3" s="1"/>
  <c r="AN41" i="3" s="1"/>
  <c r="AI66" i="3"/>
  <c r="AM66" i="3" s="1"/>
  <c r="AN66" i="3" s="1"/>
  <c r="Y58" i="3"/>
  <c r="AC58" i="3" s="1"/>
  <c r="AD58" i="3" s="1"/>
  <c r="Y56" i="3"/>
  <c r="AC56" i="3" s="1"/>
  <c r="AD56" i="3" s="1"/>
  <c r="AI65" i="3"/>
  <c r="AM65" i="3" s="1"/>
  <c r="AN65" i="3" s="1"/>
  <c r="AI78" i="3"/>
  <c r="AM78" i="3" s="1"/>
  <c r="AN78" i="3" s="1"/>
  <c r="AI85" i="3"/>
  <c r="AM85" i="3" s="1"/>
  <c r="AN85" i="3" s="1"/>
  <c r="Y79" i="3"/>
  <c r="AC79" i="3" s="1"/>
  <c r="AD79" i="3" s="1"/>
  <c r="AI90" i="3"/>
  <c r="AM90" i="3" s="1"/>
  <c r="AN90" i="3" s="1"/>
  <c r="AI92" i="3"/>
  <c r="AM92" i="3" s="1"/>
  <c r="AN92" i="3" s="1"/>
  <c r="Y109" i="3"/>
  <c r="AC109" i="3" s="1"/>
  <c r="AD109" i="3" s="1"/>
  <c r="AI112" i="3"/>
  <c r="AM112" i="3" s="1"/>
  <c r="AN112" i="3" s="1"/>
  <c r="AI120" i="3"/>
  <c r="AM120" i="3" s="1"/>
  <c r="AN120" i="3" s="1"/>
  <c r="AI123" i="3"/>
  <c r="AM123" i="3" s="1"/>
  <c r="AN123" i="3" s="1"/>
  <c r="AI130" i="3"/>
  <c r="AM130" i="3" s="1"/>
  <c r="AN130" i="3" s="1"/>
  <c r="AI138" i="3"/>
  <c r="AM138" i="3" s="1"/>
  <c r="AN138" i="3" s="1"/>
  <c r="Y132" i="3"/>
  <c r="AC132" i="3" s="1"/>
  <c r="AD132" i="3" s="1"/>
  <c r="AI137" i="3"/>
  <c r="AM137" i="3" s="1"/>
  <c r="AN137" i="3" s="1"/>
  <c r="AI167" i="3"/>
  <c r="AM167" i="3" s="1"/>
  <c r="AN167" i="3" s="1"/>
  <c r="Y184" i="3"/>
  <c r="AC184" i="3" s="1"/>
  <c r="AD184" i="3" s="1"/>
  <c r="AI135" i="3"/>
  <c r="AM135" i="3" s="1"/>
  <c r="AN135" i="3" s="1"/>
  <c r="Y163" i="3"/>
  <c r="AC163" i="3" s="1"/>
  <c r="AD163" i="3" s="1"/>
  <c r="AI129" i="3"/>
  <c r="AM129" i="3" s="1"/>
  <c r="AN129" i="3" s="1"/>
  <c r="Y151" i="3"/>
  <c r="AC151" i="3" s="1"/>
  <c r="AD151" i="3" s="1"/>
  <c r="AI150" i="3"/>
  <c r="AM150" i="3" s="1"/>
  <c r="AN150" i="3" s="1"/>
  <c r="Y159" i="3"/>
  <c r="AC159" i="3" s="1"/>
  <c r="AD159" i="3" s="1"/>
  <c r="AI170" i="3"/>
  <c r="AM170" i="3" s="1"/>
  <c r="AN170" i="3" s="1"/>
  <c r="AI178" i="3"/>
  <c r="AM178" i="3" s="1"/>
  <c r="AN178" i="3" s="1"/>
  <c r="AI186" i="3"/>
  <c r="AM186" i="3" s="1"/>
  <c r="AN186" i="3" s="1"/>
  <c r="AI197" i="3"/>
  <c r="AM197" i="3" s="1"/>
  <c r="AN197" i="3" s="1"/>
  <c r="AI201" i="3"/>
  <c r="AM201" i="3" s="1"/>
  <c r="AN201" i="3" s="1"/>
  <c r="AI209" i="3"/>
  <c r="AM209" i="3" s="1"/>
  <c r="AN209" i="3" s="1"/>
  <c r="AI196" i="3"/>
  <c r="AM196" i="3" s="1"/>
  <c r="AN196" i="3" s="1"/>
  <c r="AI202" i="3"/>
  <c r="AM202" i="3" s="1"/>
  <c r="AN202" i="3" s="1"/>
  <c r="AI215" i="3"/>
  <c r="AM215" i="3" s="1"/>
  <c r="AN215" i="3" s="1"/>
  <c r="AI231" i="3"/>
  <c r="AM231" i="3" s="1"/>
  <c r="AN231" i="3" s="1"/>
  <c r="Y235" i="3"/>
  <c r="AC235" i="3" s="1"/>
  <c r="AD235" i="3" s="1"/>
  <c r="Y240" i="3"/>
  <c r="AC240" i="3" s="1"/>
  <c r="AD240" i="3" s="1"/>
  <c r="AI226" i="3"/>
  <c r="AM226" i="3" s="1"/>
  <c r="AN226" i="3" s="1"/>
  <c r="Y208" i="3"/>
  <c r="AC208" i="3" s="1"/>
  <c r="AD208" i="3" s="1"/>
  <c r="Y239" i="3"/>
  <c r="AC239" i="3" s="1"/>
  <c r="AD239" i="3" s="1"/>
  <c r="AI220" i="3"/>
  <c r="AM220" i="3" s="1"/>
  <c r="AN220" i="3" s="1"/>
  <c r="AI253" i="3"/>
  <c r="AM253" i="3" s="1"/>
  <c r="AN253" i="3" s="1"/>
  <c r="AI269" i="3"/>
  <c r="AM269" i="3" s="1"/>
  <c r="AN269" i="3" s="1"/>
  <c r="AI248" i="3"/>
  <c r="AM248" i="3" s="1"/>
  <c r="AN248" i="3" s="1"/>
  <c r="AI264" i="3"/>
  <c r="AM264" i="3" s="1"/>
  <c r="AN264" i="3" s="1"/>
  <c r="AI276" i="3"/>
  <c r="AM276" i="3" s="1"/>
  <c r="AN276" i="3" s="1"/>
  <c r="AI284" i="3"/>
  <c r="AM284" i="3" s="1"/>
  <c r="AN284" i="3" s="1"/>
  <c r="Y268" i="3"/>
  <c r="AC268" i="3" s="1"/>
  <c r="AD268" i="3" s="1"/>
  <c r="Y286" i="3"/>
  <c r="AC286" i="3" s="1"/>
  <c r="AD286" i="3" s="1"/>
  <c r="AI277" i="3"/>
  <c r="AM277" i="3" s="1"/>
  <c r="AN277" i="3" s="1"/>
  <c r="AI285" i="3"/>
  <c r="AM285" i="3" s="1"/>
  <c r="AN285" i="3" s="1"/>
  <c r="AI302" i="3"/>
  <c r="AM302" i="3" s="1"/>
  <c r="AN302" i="3" s="1"/>
  <c r="Y317" i="3"/>
  <c r="AC317" i="3" s="1"/>
  <c r="AD317" i="3" s="1"/>
  <c r="AI306" i="3"/>
  <c r="AM306" i="3" s="1"/>
  <c r="AN306" i="3" s="1"/>
  <c r="AI314" i="3"/>
  <c r="AM314" i="3" s="1"/>
  <c r="AN314" i="3" s="1"/>
  <c r="AI322" i="3"/>
  <c r="AM322" i="3" s="1"/>
  <c r="AN322" i="3" s="1"/>
  <c r="AI330" i="3"/>
  <c r="AM330" i="3" s="1"/>
  <c r="AN330" i="3" s="1"/>
  <c r="AI290" i="3"/>
  <c r="AM290" i="3" s="1"/>
  <c r="AN290" i="3" s="1"/>
  <c r="Y354" i="3"/>
  <c r="AC354" i="3" s="1"/>
  <c r="AD354" i="3" s="1"/>
  <c r="AI347" i="3"/>
  <c r="AM347" i="3" s="1"/>
  <c r="AN347" i="3" s="1"/>
  <c r="AI355" i="3"/>
  <c r="AM355" i="3" s="1"/>
  <c r="AN355" i="3" s="1"/>
  <c r="AI339" i="3"/>
  <c r="AM339" i="3" s="1"/>
  <c r="AN339" i="3" s="1"/>
  <c r="Y357" i="3"/>
  <c r="AC357" i="3" s="1"/>
  <c r="AD357" i="3" s="1"/>
  <c r="Y327" i="3"/>
  <c r="AC327" i="3" s="1"/>
  <c r="AD327" i="3" s="1"/>
  <c r="Y18" i="3"/>
  <c r="AC18" i="3" s="1"/>
  <c r="AD18" i="3" s="1"/>
  <c r="AI22" i="3"/>
  <c r="AM22" i="3" s="1"/>
  <c r="AN22" i="3" s="1"/>
  <c r="AI26" i="3"/>
  <c r="AM26" i="3" s="1"/>
  <c r="AN26" i="3" s="1"/>
  <c r="Y48" i="3"/>
  <c r="AC48" i="3" s="1"/>
  <c r="AD48" i="3" s="1"/>
  <c r="Y42" i="3"/>
  <c r="AC42" i="3" s="1"/>
  <c r="AD42" i="3" s="1"/>
  <c r="AI53" i="3"/>
  <c r="AM53" i="3" s="1"/>
  <c r="AN53" i="3" s="1"/>
  <c r="Y55" i="3"/>
  <c r="AC55" i="3" s="1"/>
  <c r="AD55" i="3" s="1"/>
  <c r="Y64" i="3"/>
  <c r="AC64" i="3" s="1"/>
  <c r="AD64" i="3" s="1"/>
  <c r="AI56" i="3"/>
  <c r="AM56" i="3" s="1"/>
  <c r="AN56" i="3" s="1"/>
  <c r="AI76" i="3"/>
  <c r="AM76" i="3" s="1"/>
  <c r="AN76" i="3" s="1"/>
  <c r="AI79" i="3"/>
  <c r="AM79" i="3" s="1"/>
  <c r="AN79" i="3" s="1"/>
  <c r="AI59" i="3"/>
  <c r="AM59" i="3" s="1"/>
  <c r="AN59" i="3" s="1"/>
  <c r="Y97" i="3"/>
  <c r="AC97" i="3" s="1"/>
  <c r="AD97" i="3" s="1"/>
  <c r="AI88" i="3"/>
  <c r="AM88" i="3" s="1"/>
  <c r="AN88" i="3" s="1"/>
  <c r="AI96" i="3"/>
  <c r="AM96" i="3" s="1"/>
  <c r="AN96" i="3" s="1"/>
  <c r="Y108" i="3"/>
  <c r="AC108" i="3" s="1"/>
  <c r="AD108" i="3" s="1"/>
  <c r="AI111" i="3"/>
  <c r="AM111" i="3" s="1"/>
  <c r="AN111" i="3" s="1"/>
  <c r="AI119" i="3"/>
  <c r="AM119" i="3" s="1"/>
  <c r="AN119" i="3" s="1"/>
  <c r="AI97" i="3"/>
  <c r="AM97" i="3" s="1"/>
  <c r="AN97" i="3" s="1"/>
  <c r="AI106" i="3"/>
  <c r="AM106" i="3" s="1"/>
  <c r="AN106" i="3" s="1"/>
  <c r="Y131" i="3"/>
  <c r="AC131" i="3" s="1"/>
  <c r="AD131" i="3" s="1"/>
  <c r="Y138" i="3"/>
  <c r="AC138" i="3" s="1"/>
  <c r="AD138" i="3" s="1"/>
  <c r="Y174" i="3"/>
  <c r="AC174" i="3" s="1"/>
  <c r="AD174" i="3" s="1"/>
  <c r="AI142" i="3"/>
  <c r="AM142" i="3" s="1"/>
  <c r="AN142" i="3" s="1"/>
  <c r="AI156" i="3"/>
  <c r="AM156" i="3" s="1"/>
  <c r="AN156" i="3" s="1"/>
  <c r="AI173" i="3"/>
  <c r="AM173" i="3" s="1"/>
  <c r="AN173" i="3" s="1"/>
  <c r="AI181" i="3"/>
  <c r="AM181" i="3" s="1"/>
  <c r="AN181" i="3" s="1"/>
  <c r="AI158" i="3"/>
  <c r="AM158" i="3" s="1"/>
  <c r="AN158" i="3" s="1"/>
  <c r="AI163" i="3"/>
  <c r="AM163" i="3" s="1"/>
  <c r="AN163" i="3" s="1"/>
  <c r="AI152" i="3"/>
  <c r="AM152" i="3" s="1"/>
  <c r="AN152" i="3" s="1"/>
  <c r="AI139" i="3"/>
  <c r="AM139" i="3" s="1"/>
  <c r="AN139" i="3" s="1"/>
  <c r="AI122" i="3"/>
  <c r="AM122" i="3" s="1"/>
  <c r="AN122" i="3" s="1"/>
  <c r="Y209" i="3"/>
  <c r="AC209" i="3" s="1"/>
  <c r="AD209" i="3" s="1"/>
  <c r="AI193" i="3"/>
  <c r="AM193" i="3" s="1"/>
  <c r="AN193" i="3" s="1"/>
  <c r="AI149" i="3"/>
  <c r="AM149" i="3" s="1"/>
  <c r="AN149" i="3" s="1"/>
  <c r="AI194" i="3"/>
  <c r="AM194" i="3" s="1"/>
  <c r="AN194" i="3" s="1"/>
  <c r="Y246" i="3"/>
  <c r="AC246" i="3" s="1"/>
  <c r="AD246" i="3" s="1"/>
  <c r="Y222" i="3"/>
  <c r="AC222" i="3" s="1"/>
  <c r="AD222" i="3" s="1"/>
  <c r="AI241" i="3"/>
  <c r="AM241" i="3" s="1"/>
  <c r="AN241" i="3" s="1"/>
  <c r="Y211" i="3"/>
  <c r="AC211" i="3" s="1"/>
  <c r="AD211" i="3" s="1"/>
  <c r="AI225" i="3"/>
  <c r="AM225" i="3" s="1"/>
  <c r="AN225" i="3" s="1"/>
  <c r="Y221" i="3"/>
  <c r="AC221" i="3" s="1"/>
  <c r="AD221" i="3" s="1"/>
  <c r="Y271" i="3"/>
  <c r="AC271" i="3" s="1"/>
  <c r="AD271" i="3" s="1"/>
  <c r="Y261" i="3"/>
  <c r="AC261" i="3" s="1"/>
  <c r="AD261" i="3" s="1"/>
  <c r="AI251" i="3"/>
  <c r="AM251" i="3" s="1"/>
  <c r="AN251" i="3" s="1"/>
  <c r="AI267" i="3"/>
  <c r="AM267" i="3" s="1"/>
  <c r="AN267" i="3" s="1"/>
  <c r="Y276" i="3"/>
  <c r="AC276" i="3" s="1"/>
  <c r="AD276" i="3" s="1"/>
  <c r="Y292" i="3"/>
  <c r="AC292" i="3" s="1"/>
  <c r="AD292" i="3" s="1"/>
  <c r="Y251" i="3"/>
  <c r="AC251" i="3" s="1"/>
  <c r="AD251" i="3" s="1"/>
  <c r="AI254" i="3"/>
  <c r="AM254" i="3" s="1"/>
  <c r="AN254" i="3" s="1"/>
  <c r="AI270" i="3"/>
  <c r="AM270" i="3" s="1"/>
  <c r="AN270" i="3" s="1"/>
  <c r="AI313" i="3"/>
  <c r="AM313" i="3" s="1"/>
  <c r="AN313" i="3" s="1"/>
  <c r="AI321" i="3"/>
  <c r="AM321" i="3" s="1"/>
  <c r="AN321" i="3" s="1"/>
  <c r="AI329" i="3"/>
  <c r="AM329" i="3" s="1"/>
  <c r="AN329" i="3" s="1"/>
  <c r="AI293" i="3"/>
  <c r="AM293" i="3" s="1"/>
  <c r="AN293" i="3" s="1"/>
  <c r="Y307" i="3"/>
  <c r="AC307" i="3" s="1"/>
  <c r="AD307" i="3" s="1"/>
  <c r="AI299" i="3"/>
  <c r="AM299" i="3" s="1"/>
  <c r="AN299" i="3" s="1"/>
  <c r="AI294" i="3"/>
  <c r="AM294" i="3" s="1"/>
  <c r="AN294" i="3" s="1"/>
  <c r="AI292" i="3"/>
  <c r="AM292" i="3" s="1"/>
  <c r="AN292" i="3" s="1"/>
  <c r="Y322" i="3"/>
  <c r="AC322" i="3" s="1"/>
  <c r="AD322" i="3" s="1"/>
  <c r="Y344" i="3"/>
  <c r="AC344" i="3" s="1"/>
  <c r="AD344" i="3" s="1"/>
  <c r="Y360" i="3"/>
  <c r="AC360" i="3" s="1"/>
  <c r="AD360" i="3" s="1"/>
  <c r="AI333" i="3"/>
  <c r="AM333" i="3" s="1"/>
  <c r="AN333" i="3" s="1"/>
  <c r="Y326" i="3"/>
  <c r="AC326" i="3" s="1"/>
  <c r="AD326" i="3" s="1"/>
  <c r="Y340" i="3"/>
  <c r="AC340" i="3" s="1"/>
  <c r="AD340" i="3" s="1"/>
  <c r="Y330" i="3"/>
  <c r="AC330" i="3" s="1"/>
  <c r="AD330" i="3" s="1"/>
  <c r="AI344" i="3"/>
  <c r="AM344" i="3" s="1"/>
  <c r="AN344" i="3" s="1"/>
  <c r="AI352" i="3"/>
  <c r="AM352" i="3" s="1"/>
  <c r="AN352" i="3" s="1"/>
  <c r="AI360" i="3"/>
  <c r="AM360" i="3" s="1"/>
  <c r="AN360" i="3" s="1"/>
  <c r="AI9" i="3"/>
  <c r="AM9" i="3" s="1"/>
  <c r="AN9" i="3" s="1"/>
  <c r="AI17" i="3"/>
  <c r="AM17" i="3" s="1"/>
  <c r="AN17" i="3" s="1"/>
  <c r="Y11" i="3"/>
  <c r="AC11" i="3" s="1"/>
  <c r="AD11" i="3" s="1"/>
  <c r="AI6" i="3"/>
  <c r="AM6" i="3" s="1"/>
  <c r="AN6" i="3" s="1"/>
  <c r="AI14" i="3"/>
  <c r="AM14" i="3" s="1"/>
  <c r="AN14" i="3" s="1"/>
  <c r="Y8" i="3"/>
  <c r="AC8" i="3" s="1"/>
  <c r="AD8" i="3" s="1"/>
  <c r="AI31" i="3"/>
  <c r="AM31" i="3" s="1"/>
  <c r="AN31" i="3" s="1"/>
  <c r="AI29" i="3"/>
  <c r="AM29" i="3" s="1"/>
  <c r="AN29" i="3" s="1"/>
  <c r="Y59" i="3"/>
  <c r="AC59" i="3" s="1"/>
  <c r="AD59" i="3" s="1"/>
  <c r="AI60" i="3"/>
  <c r="AM60" i="3" s="1"/>
  <c r="AN60" i="3" s="1"/>
  <c r="Y50" i="3"/>
  <c r="AC50" i="3" s="1"/>
  <c r="AD50" i="3" s="1"/>
  <c r="AI77" i="3"/>
  <c r="AM77" i="3" s="1"/>
  <c r="AN77" i="3" s="1"/>
  <c r="AI63" i="3"/>
  <c r="AM63" i="3" s="1"/>
  <c r="AN63" i="3" s="1"/>
  <c r="AI80" i="3"/>
  <c r="AM80" i="3" s="1"/>
  <c r="AN80" i="3" s="1"/>
  <c r="AI67" i="3"/>
  <c r="AM67" i="3" s="1"/>
  <c r="AN67" i="3" s="1"/>
  <c r="Y90" i="3"/>
  <c r="AC90" i="3" s="1"/>
  <c r="AD90" i="3" s="1"/>
  <c r="Y103" i="3"/>
  <c r="AC103" i="3" s="1"/>
  <c r="AD103" i="3" s="1"/>
  <c r="Y73" i="3"/>
  <c r="AC73" i="3" s="1"/>
  <c r="AD73" i="3" s="1"/>
  <c r="AI99" i="3"/>
  <c r="AM99" i="3" s="1"/>
  <c r="AN99" i="3" s="1"/>
  <c r="AI107" i="3"/>
  <c r="AM107" i="3" s="1"/>
  <c r="AN107" i="3" s="1"/>
  <c r="AI114" i="3"/>
  <c r="AM114" i="3" s="1"/>
  <c r="AN114" i="3" s="1"/>
  <c r="AI132" i="3"/>
  <c r="AM132" i="3" s="1"/>
  <c r="AN132" i="3" s="1"/>
  <c r="AI140" i="3"/>
  <c r="AM140" i="3" s="1"/>
  <c r="AN140" i="3" s="1"/>
  <c r="Y128" i="3"/>
  <c r="AC128" i="3" s="1"/>
  <c r="AD128" i="3" s="1"/>
  <c r="AI121" i="3"/>
  <c r="AM121" i="3" s="1"/>
  <c r="AN121" i="3" s="1"/>
  <c r="Y158" i="3"/>
  <c r="AC158" i="3" s="1"/>
  <c r="AD158" i="3" s="1"/>
  <c r="AI133" i="3"/>
  <c r="AM133" i="3" s="1"/>
  <c r="AN133" i="3" s="1"/>
  <c r="AI153" i="3"/>
  <c r="AM153" i="3" s="1"/>
  <c r="AN153" i="3" s="1"/>
  <c r="AI147" i="3"/>
  <c r="AM147" i="3" s="1"/>
  <c r="AN147" i="3" s="1"/>
  <c r="Y160" i="3"/>
  <c r="AC160" i="3" s="1"/>
  <c r="AD160" i="3" s="1"/>
  <c r="Y142" i="3"/>
  <c r="AC142" i="3" s="1"/>
  <c r="AD142" i="3" s="1"/>
  <c r="Y154" i="3"/>
  <c r="AC154" i="3" s="1"/>
  <c r="AD154" i="3" s="1"/>
  <c r="AI172" i="3"/>
  <c r="AM172" i="3" s="1"/>
  <c r="AN172" i="3" s="1"/>
  <c r="AI180" i="3"/>
  <c r="AM180" i="3" s="1"/>
  <c r="AN180" i="3" s="1"/>
  <c r="AI141" i="3"/>
  <c r="AM141" i="3" s="1"/>
  <c r="AN141" i="3" s="1"/>
  <c r="Y196" i="3"/>
  <c r="AC196" i="3" s="1"/>
  <c r="AD196" i="3" s="1"/>
  <c r="AI203" i="3"/>
  <c r="AM203" i="3" s="1"/>
  <c r="AN203" i="3" s="1"/>
  <c r="AI211" i="3"/>
  <c r="AM211" i="3" s="1"/>
  <c r="AN211" i="3" s="1"/>
  <c r="Y199" i="3"/>
  <c r="AC199" i="3" s="1"/>
  <c r="AD199" i="3" s="1"/>
  <c r="AI204" i="3"/>
  <c r="AM204" i="3" s="1"/>
  <c r="AN204" i="3" s="1"/>
  <c r="AI219" i="3"/>
  <c r="AM219" i="3" s="1"/>
  <c r="AN219" i="3" s="1"/>
  <c r="AI235" i="3"/>
  <c r="AM235" i="3" s="1"/>
  <c r="AN235" i="3" s="1"/>
  <c r="Y227" i="3"/>
  <c r="AC227" i="3" s="1"/>
  <c r="AD227" i="3" s="1"/>
  <c r="Y236" i="3"/>
  <c r="AC236" i="3" s="1"/>
  <c r="AD236" i="3" s="1"/>
  <c r="AI214" i="3"/>
  <c r="AM214" i="3" s="1"/>
  <c r="AN214" i="3" s="1"/>
  <c r="AI230" i="3"/>
  <c r="AM230" i="3" s="1"/>
  <c r="AN230" i="3" s="1"/>
  <c r="AI224" i="3"/>
  <c r="AM224" i="3" s="1"/>
  <c r="AN224" i="3" s="1"/>
  <c r="AI257" i="3"/>
  <c r="AM257" i="3" s="1"/>
  <c r="AN257" i="3" s="1"/>
  <c r="Y277" i="3"/>
  <c r="AC277" i="3" s="1"/>
  <c r="AD277" i="3" s="1"/>
  <c r="AI210" i="3"/>
  <c r="AM210" i="3" s="1"/>
  <c r="AN210" i="3" s="1"/>
  <c r="AI252" i="3"/>
  <c r="AM252" i="3" s="1"/>
  <c r="AN252" i="3" s="1"/>
  <c r="AI268" i="3"/>
  <c r="AM268" i="3" s="1"/>
  <c r="AN268" i="3" s="1"/>
  <c r="AI278" i="3"/>
  <c r="AM278" i="3" s="1"/>
  <c r="AN278" i="3" s="1"/>
  <c r="AI286" i="3"/>
  <c r="AM286" i="3" s="1"/>
  <c r="AN286" i="3" s="1"/>
  <c r="Y282" i="3"/>
  <c r="AC282" i="3" s="1"/>
  <c r="AD282" i="3" s="1"/>
  <c r="Y263" i="3"/>
  <c r="AC263" i="3" s="1"/>
  <c r="AD263" i="3" s="1"/>
  <c r="AI240" i="3"/>
  <c r="AM240" i="3" s="1"/>
  <c r="AN240" i="3" s="1"/>
  <c r="AI271" i="3"/>
  <c r="AM271" i="3" s="1"/>
  <c r="AN271" i="3" s="1"/>
  <c r="AI279" i="3"/>
  <c r="AM279" i="3" s="1"/>
  <c r="AN279" i="3" s="1"/>
  <c r="AI287" i="3"/>
  <c r="AM287" i="3" s="1"/>
  <c r="AN287" i="3" s="1"/>
  <c r="Y313" i="3"/>
  <c r="AC313" i="3" s="1"/>
  <c r="AD313" i="3" s="1"/>
  <c r="AI308" i="3"/>
  <c r="AM308" i="3" s="1"/>
  <c r="AN308" i="3" s="1"/>
  <c r="AI316" i="3"/>
  <c r="AM316" i="3" s="1"/>
  <c r="AN316" i="3" s="1"/>
  <c r="AI324" i="3"/>
  <c r="AM324" i="3" s="1"/>
  <c r="AN324" i="3" s="1"/>
  <c r="AI332" i="3"/>
  <c r="AM332" i="3" s="1"/>
  <c r="AN332" i="3" s="1"/>
  <c r="AI337" i="3"/>
  <c r="AM337" i="3" s="1"/>
  <c r="AN337" i="3" s="1"/>
  <c r="AI336" i="3"/>
  <c r="AM336" i="3" s="1"/>
  <c r="AN336" i="3" s="1"/>
  <c r="AI349" i="3"/>
  <c r="AM349" i="3" s="1"/>
  <c r="AN349" i="3" s="1"/>
  <c r="AI357" i="3"/>
  <c r="AM357" i="3" s="1"/>
  <c r="AN357" i="3" s="1"/>
  <c r="Y342" i="3"/>
  <c r="AC342" i="3" s="1"/>
  <c r="AD342" i="3" s="1"/>
  <c r="Y365" i="3"/>
  <c r="AC365" i="3" s="1"/>
  <c r="AD365" i="3" s="1"/>
  <c r="Y329" i="3"/>
  <c r="AC329" i="3" s="1"/>
  <c r="AD329" i="3" s="1"/>
  <c r="Y353" i="3"/>
  <c r="AC353" i="3" s="1"/>
  <c r="AD353" i="3" s="1"/>
  <c r="Y306" i="3"/>
  <c r="AC306" i="3" s="1"/>
  <c r="AD306" i="3" s="1"/>
  <c r="AI341" i="3"/>
  <c r="AM341" i="3" s="1"/>
  <c r="AN341" i="3" s="1"/>
  <c r="AI335" i="3"/>
  <c r="AM335" i="3" s="1"/>
  <c r="AN335" i="3" s="1"/>
  <c r="Y17" i="3"/>
  <c r="AC17" i="3" s="1"/>
  <c r="AD17" i="3" s="1"/>
  <c r="Y26" i="3"/>
  <c r="AC26" i="3" s="1"/>
  <c r="AD26" i="3" s="1"/>
  <c r="Y44" i="3"/>
  <c r="AC44" i="3" s="1"/>
  <c r="AD44" i="3" s="1"/>
  <c r="Y27" i="3"/>
  <c r="AC27" i="3" s="1"/>
  <c r="AD27" i="3" s="1"/>
  <c r="AI43" i="3"/>
  <c r="AM43" i="3" s="1"/>
  <c r="AN43" i="3" s="1"/>
  <c r="Y45" i="3"/>
  <c r="AC45" i="3" s="1"/>
  <c r="AD45" i="3" s="1"/>
  <c r="Y43" i="3"/>
  <c r="AC43" i="3" s="1"/>
  <c r="AD43" i="3" s="1"/>
  <c r="AI57" i="3"/>
  <c r="AM57" i="3" s="1"/>
  <c r="AN57" i="3" s="1"/>
  <c r="AI50" i="3"/>
  <c r="AM50" i="3" s="1"/>
  <c r="AN50" i="3" s="1"/>
  <c r="Y29" i="3"/>
  <c r="AC29" i="3" s="1"/>
  <c r="AD29" i="3" s="1"/>
  <c r="AI70" i="3"/>
  <c r="AM70" i="3" s="1"/>
  <c r="AN70" i="3" s="1"/>
  <c r="AI81" i="3"/>
  <c r="AM81" i="3" s="1"/>
  <c r="AN81" i="3" s="1"/>
  <c r="AI91" i="3"/>
  <c r="AM91" i="3" s="1"/>
  <c r="AN91" i="3" s="1"/>
  <c r="AI98" i="3"/>
  <c r="AM98" i="3" s="1"/>
  <c r="AN98" i="3" s="1"/>
  <c r="Y80" i="3"/>
  <c r="AC80" i="3" s="1"/>
  <c r="AD80" i="3" s="1"/>
  <c r="AI74" i="3"/>
  <c r="AM74" i="3" s="1"/>
  <c r="AN74" i="3" s="1"/>
  <c r="Y120" i="3"/>
  <c r="AC120" i="3" s="1"/>
  <c r="AD120" i="3" s="1"/>
  <c r="AI113" i="3"/>
  <c r="AM113" i="3" s="1"/>
  <c r="AN113" i="3" s="1"/>
  <c r="AI102" i="3"/>
  <c r="AM102" i="3" s="1"/>
  <c r="AN102" i="3" s="1"/>
  <c r="Y111" i="3"/>
  <c r="AC111" i="3" s="1"/>
  <c r="AD111" i="3" s="1"/>
  <c r="Y123" i="3"/>
  <c r="AC123" i="3" s="1"/>
  <c r="AD123" i="3" s="1"/>
  <c r="Y143" i="3"/>
  <c r="AC143" i="3" s="1"/>
  <c r="AD143" i="3" s="1"/>
  <c r="Y121" i="3"/>
  <c r="AC121" i="3" s="1"/>
  <c r="AD121" i="3" s="1"/>
  <c r="AI159" i="3"/>
  <c r="AM159" i="3" s="1"/>
  <c r="AN159" i="3" s="1"/>
  <c r="Y170" i="3"/>
  <c r="AC170" i="3" s="1"/>
  <c r="AD170" i="3" s="1"/>
  <c r="Y186" i="3"/>
  <c r="AC186" i="3" s="1"/>
  <c r="AD186" i="3" s="1"/>
  <c r="AI144" i="3"/>
  <c r="AM144" i="3" s="1"/>
  <c r="AN144" i="3" s="1"/>
  <c r="Y155" i="3"/>
  <c r="AC155" i="3" s="1"/>
  <c r="AD155" i="3" s="1"/>
  <c r="AI175" i="3"/>
  <c r="AM175" i="3" s="1"/>
  <c r="AN175" i="3" s="1"/>
  <c r="AI183" i="3"/>
  <c r="AM183" i="3" s="1"/>
  <c r="AN183" i="3" s="1"/>
  <c r="AI143" i="3"/>
  <c r="AM143" i="3" s="1"/>
  <c r="AN143" i="3" s="1"/>
  <c r="Y173" i="3"/>
  <c r="AC173" i="3" s="1"/>
  <c r="AD173" i="3" s="1"/>
  <c r="AI127" i="3"/>
  <c r="AM127" i="3" s="1"/>
  <c r="AN127" i="3" s="1"/>
  <c r="AI154" i="3"/>
  <c r="AM154" i="3" s="1"/>
  <c r="AN154" i="3" s="1"/>
  <c r="AI185" i="3"/>
  <c r="AM185" i="3" s="1"/>
  <c r="AN185" i="3" s="1"/>
  <c r="Y205" i="3"/>
  <c r="AC205" i="3" s="1"/>
  <c r="AD205" i="3" s="1"/>
  <c r="AI162" i="3"/>
  <c r="AM162" i="3" s="1"/>
  <c r="AN162" i="3" s="1"/>
  <c r="Y197" i="3"/>
  <c r="AC197" i="3" s="1"/>
  <c r="AD197" i="3" s="1"/>
  <c r="AI145" i="3"/>
  <c r="AM145" i="3" s="1"/>
  <c r="AN145" i="3" s="1"/>
  <c r="Y242" i="3"/>
  <c r="AC242" i="3" s="1"/>
  <c r="AD242" i="3" s="1"/>
  <c r="Y214" i="3"/>
  <c r="AC214" i="3" s="1"/>
  <c r="AD214" i="3" s="1"/>
  <c r="AI243" i="3"/>
  <c r="AM243" i="3" s="1"/>
  <c r="AN243" i="3" s="1"/>
  <c r="AI213" i="3"/>
  <c r="AM213" i="3" s="1"/>
  <c r="AN213" i="3" s="1"/>
  <c r="AI229" i="3"/>
  <c r="AM229" i="3" s="1"/>
  <c r="AN229" i="3" s="1"/>
  <c r="Y213" i="3"/>
  <c r="AC213" i="3" s="1"/>
  <c r="AD213" i="3" s="1"/>
  <c r="AI236" i="3"/>
  <c r="AM236" i="3" s="1"/>
  <c r="AN236" i="3" s="1"/>
  <c r="Y253" i="3"/>
  <c r="AC253" i="3" s="1"/>
  <c r="AD253" i="3" s="1"/>
  <c r="AI255" i="3"/>
  <c r="AM255" i="3" s="1"/>
  <c r="AN255" i="3" s="1"/>
  <c r="Y272" i="3"/>
  <c r="AC272" i="3" s="1"/>
  <c r="AD272" i="3" s="1"/>
  <c r="Y288" i="3"/>
  <c r="AC288" i="3" s="1"/>
  <c r="AD288" i="3" s="1"/>
  <c r="Y200" i="3"/>
  <c r="AC200" i="3" s="1"/>
  <c r="AD200" i="3" s="1"/>
  <c r="Y245" i="3"/>
  <c r="AC245" i="3" s="1"/>
  <c r="AD245" i="3" s="1"/>
  <c r="AI258" i="3"/>
  <c r="AM258" i="3" s="1"/>
  <c r="AN258" i="3" s="1"/>
  <c r="AI307" i="3"/>
  <c r="AM307" i="3" s="1"/>
  <c r="AN307" i="3" s="1"/>
  <c r="AI315" i="3"/>
  <c r="AM315" i="3" s="1"/>
  <c r="AN315" i="3" s="1"/>
  <c r="AI323" i="3"/>
  <c r="AM323" i="3" s="1"/>
  <c r="AN323" i="3" s="1"/>
  <c r="AI331" i="3"/>
  <c r="AM331" i="3" s="1"/>
  <c r="AN331" i="3" s="1"/>
  <c r="Y232" i="3"/>
  <c r="AC232" i="3" s="1"/>
  <c r="AD232" i="3" s="1"/>
  <c r="Y301" i="3"/>
  <c r="AC301" i="3" s="1"/>
  <c r="AD301" i="3" s="1"/>
  <c r="Y314" i="3"/>
  <c r="AC314" i="3" s="1"/>
  <c r="AD314" i="3" s="1"/>
  <c r="Y356" i="3"/>
  <c r="AC356" i="3" s="1"/>
  <c r="AD356" i="3" s="1"/>
  <c r="AI296" i="3"/>
  <c r="AM296" i="3" s="1"/>
  <c r="AN296" i="3" s="1"/>
  <c r="Y338" i="3"/>
  <c r="AC338" i="3" s="1"/>
  <c r="AD338" i="3" s="1"/>
  <c r="Y359" i="3"/>
  <c r="AC359" i="3" s="1"/>
  <c r="AD359" i="3" s="1"/>
  <c r="AI346" i="3"/>
  <c r="AM346" i="3" s="1"/>
  <c r="AN346" i="3" s="1"/>
  <c r="AI354" i="3"/>
  <c r="AM354" i="3" s="1"/>
  <c r="AN354" i="3" s="1"/>
  <c r="AI362" i="3"/>
  <c r="AM362" i="3" s="1"/>
  <c r="AN362" i="3" s="1"/>
  <c r="AI11" i="3"/>
  <c r="AM11" i="3" s="1"/>
  <c r="AN11" i="3" s="1"/>
  <c r="Y7" i="3"/>
  <c r="AC7" i="3" s="1"/>
  <c r="AD7" i="3" s="1"/>
  <c r="AI8" i="3"/>
  <c r="AM8" i="3" s="1"/>
  <c r="AN8" i="3" s="1"/>
  <c r="AI16" i="3"/>
  <c r="AM16" i="3" s="1"/>
  <c r="AN16" i="3" s="1"/>
  <c r="AI20" i="3"/>
  <c r="AM20" i="3" s="1"/>
  <c r="AN20" i="3" s="1"/>
  <c r="AI19" i="3"/>
  <c r="AM19" i="3" s="1"/>
  <c r="AN19" i="3" s="1"/>
  <c r="AI27" i="3"/>
  <c r="AM27" i="3" s="1"/>
  <c r="AN27" i="3" s="1"/>
  <c r="AI21" i="3"/>
  <c r="AM21" i="3" s="1"/>
  <c r="AN21" i="3" s="1"/>
  <c r="Y40" i="3"/>
  <c r="AC40" i="3" s="1"/>
  <c r="AD40" i="3" s="1"/>
  <c r="AI35" i="3"/>
  <c r="AM35" i="3" s="1"/>
  <c r="AN35" i="3" s="1"/>
  <c r="AI30" i="3"/>
  <c r="AM30" i="3" s="1"/>
  <c r="AN30" i="3" s="1"/>
  <c r="Y28" i="3"/>
  <c r="AC28" i="3" s="1"/>
  <c r="AD28" i="3" s="1"/>
  <c r="AI46" i="3"/>
  <c r="AM46" i="3" s="1"/>
  <c r="AN46" i="3" s="1"/>
  <c r="Y54" i="3"/>
  <c r="AC54" i="3" s="1"/>
  <c r="AD54" i="3" s="1"/>
  <c r="AI62" i="3"/>
  <c r="AM62" i="3" s="1"/>
  <c r="AN62" i="3" s="1"/>
  <c r="AI36" i="3"/>
  <c r="AM36" i="3" s="1"/>
  <c r="AN36" i="3" s="1"/>
  <c r="Y66" i="3"/>
  <c r="AC66" i="3" s="1"/>
  <c r="AD66" i="3" s="1"/>
  <c r="AI73" i="3"/>
  <c r="AM73" i="3" s="1"/>
  <c r="AN73" i="3" s="1"/>
  <c r="Y72" i="3"/>
  <c r="AC72" i="3" s="1"/>
  <c r="AD72" i="3" s="1"/>
  <c r="AI72" i="3"/>
  <c r="AM72" i="3" s="1"/>
  <c r="AN72" i="3" s="1"/>
  <c r="AI71" i="3"/>
  <c r="AM71" i="3" s="1"/>
  <c r="AN71" i="3" s="1"/>
  <c r="AI86" i="3"/>
  <c r="AM86" i="3" s="1"/>
  <c r="AN86" i="3" s="1"/>
  <c r="Y100" i="3"/>
  <c r="AC100" i="3" s="1"/>
  <c r="AD100" i="3" s="1"/>
  <c r="Y82" i="3"/>
  <c r="AC82" i="3" s="1"/>
  <c r="AD82" i="3" s="1"/>
  <c r="Y110" i="3"/>
  <c r="AC110" i="3" s="1"/>
  <c r="AD110" i="3" s="1"/>
  <c r="AI104" i="3"/>
  <c r="AM104" i="3" s="1"/>
  <c r="AN104" i="3" s="1"/>
  <c r="Y84" i="3"/>
  <c r="AC84" i="3" s="1"/>
  <c r="AD84" i="3" s="1"/>
  <c r="AI108" i="3"/>
  <c r="AM108" i="3" s="1"/>
  <c r="AN108" i="3" s="1"/>
  <c r="AI116" i="3"/>
  <c r="AM116" i="3" s="1"/>
  <c r="AN116" i="3" s="1"/>
  <c r="AI126" i="3"/>
  <c r="AM126" i="3" s="1"/>
  <c r="AN126" i="3" s="1"/>
  <c r="AI134" i="3"/>
  <c r="AM134" i="3" s="1"/>
  <c r="AN134" i="3" s="1"/>
  <c r="Y117" i="3"/>
  <c r="AC117" i="3" s="1"/>
  <c r="AD117" i="3" s="1"/>
  <c r="Y140" i="3"/>
  <c r="AC140" i="3" s="1"/>
  <c r="AD140" i="3" s="1"/>
  <c r="AI124" i="3"/>
  <c r="AM124" i="3" s="1"/>
  <c r="AN124" i="3" s="1"/>
  <c r="Y161" i="3"/>
  <c r="AC161" i="3" s="1"/>
  <c r="AD161" i="3" s="1"/>
  <c r="Y176" i="3"/>
  <c r="AC176" i="3" s="1"/>
  <c r="AD176" i="3" s="1"/>
  <c r="AI151" i="3"/>
  <c r="AM151" i="3" s="1"/>
  <c r="AN151" i="3" s="1"/>
  <c r="AI155" i="3"/>
  <c r="AM155" i="3" s="1"/>
  <c r="AN155" i="3" s="1"/>
  <c r="Y179" i="3"/>
  <c r="AC179" i="3" s="1"/>
  <c r="AD179" i="3" s="1"/>
  <c r="AI165" i="3"/>
  <c r="AM165" i="3" s="1"/>
  <c r="AN165" i="3" s="1"/>
  <c r="AI174" i="3"/>
  <c r="AM174" i="3" s="1"/>
  <c r="AN174" i="3" s="1"/>
  <c r="AI182" i="3"/>
  <c r="AM182" i="3" s="1"/>
  <c r="AN182" i="3" s="1"/>
  <c r="AI190" i="3"/>
  <c r="AM190" i="3" s="1"/>
  <c r="AN190" i="3" s="1"/>
  <c r="AI205" i="3"/>
  <c r="AM205" i="3" s="1"/>
  <c r="AN205" i="3" s="1"/>
  <c r="Y164" i="3"/>
  <c r="AC164" i="3" s="1"/>
  <c r="AD164" i="3" s="1"/>
  <c r="AI206" i="3"/>
  <c r="AM206" i="3" s="1"/>
  <c r="AN206" i="3" s="1"/>
  <c r="AI223" i="3"/>
  <c r="AM223" i="3" s="1"/>
  <c r="AN223" i="3" s="1"/>
  <c r="Y219" i="3"/>
  <c r="AC219" i="3" s="1"/>
  <c r="AD219" i="3" s="1"/>
  <c r="Y248" i="3"/>
  <c r="AC248" i="3" s="1"/>
  <c r="AD248" i="3" s="1"/>
  <c r="AI218" i="3"/>
  <c r="AM218" i="3" s="1"/>
  <c r="AN218" i="3" s="1"/>
  <c r="AI234" i="3"/>
  <c r="AM234" i="3" s="1"/>
  <c r="AN234" i="3" s="1"/>
  <c r="Y226" i="3"/>
  <c r="AC226" i="3" s="1"/>
  <c r="AD226" i="3" s="1"/>
  <c r="AI212" i="3"/>
  <c r="AM212" i="3" s="1"/>
  <c r="AN212" i="3" s="1"/>
  <c r="AI228" i="3"/>
  <c r="AM228" i="3" s="1"/>
  <c r="AN228" i="3" s="1"/>
  <c r="AI261" i="3"/>
  <c r="AM261" i="3" s="1"/>
  <c r="AN261" i="3" s="1"/>
  <c r="Y289" i="3"/>
  <c r="AC289" i="3" s="1"/>
  <c r="AD289" i="3" s="1"/>
  <c r="Y265" i="3"/>
  <c r="AC265" i="3" s="1"/>
  <c r="AD265" i="3" s="1"/>
  <c r="Y220" i="3"/>
  <c r="AC220" i="3" s="1"/>
  <c r="AD220" i="3" s="1"/>
  <c r="AI256" i="3"/>
  <c r="AM256" i="3" s="1"/>
  <c r="AN256" i="3" s="1"/>
  <c r="AI272" i="3"/>
  <c r="AM272" i="3" s="1"/>
  <c r="AN272" i="3" s="1"/>
  <c r="AI280" i="3"/>
  <c r="AM280" i="3" s="1"/>
  <c r="AN280" i="3" s="1"/>
  <c r="AI288" i="3"/>
  <c r="AM288" i="3" s="1"/>
  <c r="AN288" i="3" s="1"/>
  <c r="Y252" i="3"/>
  <c r="AC252" i="3" s="1"/>
  <c r="AD252" i="3" s="1"/>
  <c r="Y278" i="3"/>
  <c r="AC278" i="3" s="1"/>
  <c r="AD278" i="3" s="1"/>
  <c r="AI273" i="3"/>
  <c r="AM273" i="3" s="1"/>
  <c r="AN273" i="3" s="1"/>
  <c r="AI281" i="3"/>
  <c r="AM281" i="3" s="1"/>
  <c r="AN281" i="3" s="1"/>
  <c r="AI289" i="3"/>
  <c r="AM289" i="3" s="1"/>
  <c r="AN289" i="3" s="1"/>
  <c r="Y297" i="3"/>
  <c r="AC297" i="3" s="1"/>
  <c r="AD297" i="3" s="1"/>
  <c r="Y250" i="3"/>
  <c r="AC250" i="3" s="1"/>
  <c r="AD250" i="3" s="1"/>
  <c r="AI298" i="3"/>
  <c r="AM298" i="3" s="1"/>
  <c r="AN298" i="3" s="1"/>
  <c r="Y294" i="3"/>
  <c r="AC294" i="3" s="1"/>
  <c r="AD294" i="3" s="1"/>
  <c r="AI310" i="3"/>
  <c r="AM310" i="3" s="1"/>
  <c r="AN310" i="3" s="1"/>
  <c r="AI318" i="3"/>
  <c r="AM318" i="3" s="1"/>
  <c r="AN318" i="3" s="1"/>
  <c r="AI326" i="3"/>
  <c r="AM326" i="3" s="1"/>
  <c r="AN326" i="3" s="1"/>
  <c r="AI295" i="3"/>
  <c r="AM295" i="3" s="1"/>
  <c r="AN295" i="3" s="1"/>
  <c r="Y262" i="3"/>
  <c r="AC262" i="3" s="1"/>
  <c r="AD262" i="3" s="1"/>
  <c r="AI301" i="3"/>
  <c r="AM301" i="3" s="1"/>
  <c r="AN301" i="3" s="1"/>
  <c r="Y346" i="3"/>
  <c r="AC346" i="3" s="1"/>
  <c r="AD346" i="3" s="1"/>
  <c r="Y362" i="3"/>
  <c r="AC362" i="3" s="1"/>
  <c r="AD362" i="3" s="1"/>
  <c r="AI343" i="3"/>
  <c r="AM343" i="3" s="1"/>
  <c r="AN343" i="3" s="1"/>
  <c r="AI351" i="3"/>
  <c r="AM351" i="3" s="1"/>
  <c r="AN351" i="3" s="1"/>
  <c r="AI359" i="3"/>
  <c r="AM359" i="3" s="1"/>
  <c r="AN359" i="3" s="1"/>
  <c r="Y349" i="3"/>
  <c r="AC349" i="3" s="1"/>
  <c r="AD349" i="3" s="1"/>
  <c r="Y302" i="3"/>
  <c r="AC302" i="3" s="1"/>
  <c r="AD302" i="3" s="1"/>
  <c r="AI340" i="3"/>
  <c r="AM340" i="3" s="1"/>
  <c r="AN340" i="3" s="1"/>
  <c r="Y10" i="3"/>
  <c r="AC10" i="3" s="1"/>
  <c r="AD10" i="3" s="1"/>
  <c r="Y24" i="3"/>
  <c r="AC24" i="3" s="1"/>
  <c r="AD24" i="3" s="1"/>
  <c r="Y21" i="3"/>
  <c r="AC21" i="3" s="1"/>
  <c r="AD21" i="3" s="1"/>
  <c r="Y23" i="3"/>
  <c r="AC23" i="3" s="1"/>
  <c r="AD23" i="3" s="1"/>
  <c r="AI45" i="3"/>
  <c r="AM45" i="3" s="1"/>
  <c r="AN45" i="3" s="1"/>
  <c r="Y61" i="3"/>
  <c r="AC61" i="3" s="1"/>
  <c r="AD61" i="3" s="1"/>
  <c r="AI40" i="3"/>
  <c r="AM40" i="3" s="1"/>
  <c r="AN40" i="3" s="1"/>
  <c r="AI54" i="3"/>
  <c r="AM54" i="3" s="1"/>
  <c r="AN54" i="3" s="1"/>
  <c r="AI47" i="3"/>
  <c r="AM47" i="3" s="1"/>
  <c r="AN47" i="3" s="1"/>
  <c r="AI32" i="3"/>
  <c r="AM32" i="3" s="1"/>
  <c r="AN32" i="3" s="1"/>
  <c r="AI51" i="3"/>
  <c r="AM51" i="3" s="1"/>
  <c r="AN51" i="3" s="1"/>
  <c r="AI83" i="3"/>
  <c r="AM83" i="3" s="1"/>
  <c r="AN83" i="3" s="1"/>
  <c r="Y92" i="3"/>
  <c r="AC92" i="3" s="1"/>
  <c r="AD92" i="3" s="1"/>
  <c r="AI100" i="3"/>
  <c r="AM100" i="3" s="1"/>
  <c r="AN100" i="3" s="1"/>
  <c r="AI75" i="3"/>
  <c r="AM75" i="3" s="1"/>
  <c r="AN75" i="3" s="1"/>
  <c r="AI87" i="3"/>
  <c r="AM87" i="3" s="1"/>
  <c r="AN87" i="3" s="1"/>
  <c r="Y116" i="3"/>
  <c r="AC116" i="3" s="1"/>
  <c r="AD116" i="3" s="1"/>
  <c r="AI101" i="3"/>
  <c r="AM101" i="3" s="1"/>
  <c r="AN101" i="3" s="1"/>
  <c r="AI115" i="3"/>
  <c r="AM115" i="3" s="1"/>
  <c r="AN115" i="3" s="1"/>
  <c r="AI105" i="3"/>
  <c r="AM105" i="3" s="1"/>
  <c r="AN105" i="3" s="1"/>
  <c r="AI95" i="3"/>
  <c r="AM95" i="3" s="1"/>
  <c r="AN95" i="3" s="1"/>
  <c r="Y139" i="3"/>
  <c r="AC139" i="3" s="1"/>
  <c r="AD139" i="3" s="1"/>
  <c r="Y149" i="3"/>
  <c r="AC149" i="3" s="1"/>
  <c r="AD149" i="3" s="1"/>
  <c r="AI148" i="3"/>
  <c r="AM148" i="3" s="1"/>
  <c r="AN148" i="3" s="1"/>
  <c r="AI169" i="3"/>
  <c r="AM169" i="3" s="1"/>
  <c r="AN169" i="3" s="1"/>
  <c r="AI177" i="3"/>
  <c r="AM177" i="3" s="1"/>
  <c r="AN177" i="3" s="1"/>
  <c r="Y152" i="3"/>
  <c r="AC152" i="3" s="1"/>
  <c r="AD152" i="3" s="1"/>
  <c r="Y147" i="3"/>
  <c r="AC147" i="3" s="1"/>
  <c r="AD147" i="3" s="1"/>
  <c r="Y157" i="3"/>
  <c r="AC157" i="3" s="1"/>
  <c r="AD157" i="3" s="1"/>
  <c r="Y169" i="3"/>
  <c r="AC169" i="3" s="1"/>
  <c r="AD169" i="3" s="1"/>
  <c r="AI187" i="3"/>
  <c r="AM187" i="3" s="1"/>
  <c r="AN187" i="3" s="1"/>
  <c r="Y192" i="3"/>
  <c r="AC192" i="3" s="1"/>
  <c r="AD192" i="3" s="1"/>
  <c r="Y231" i="3"/>
  <c r="AC231" i="3" s="1"/>
  <c r="AD231" i="3" s="1"/>
  <c r="Y238" i="3"/>
  <c r="AC238" i="3" s="1"/>
  <c r="AD238" i="3" s="1"/>
  <c r="AI237" i="3"/>
  <c r="AM237" i="3" s="1"/>
  <c r="AN237" i="3" s="1"/>
  <c r="AI245" i="3"/>
  <c r="AM245" i="3" s="1"/>
  <c r="AN245" i="3" s="1"/>
  <c r="AI217" i="3"/>
  <c r="AM217" i="3" s="1"/>
  <c r="AN217" i="3" s="1"/>
  <c r="AI233" i="3"/>
  <c r="AM233" i="3" s="1"/>
  <c r="AN233" i="3" s="1"/>
  <c r="Y237" i="3"/>
  <c r="AC237" i="3" s="1"/>
  <c r="AD237" i="3" s="1"/>
  <c r="Y279" i="3"/>
  <c r="AC279" i="3" s="1"/>
  <c r="AD279" i="3" s="1"/>
  <c r="AI259" i="3"/>
  <c r="AM259" i="3" s="1"/>
  <c r="AN259" i="3" s="1"/>
  <c r="Y284" i="3"/>
  <c r="AC284" i="3" s="1"/>
  <c r="AD284" i="3" s="1"/>
  <c r="AI247" i="3"/>
  <c r="AM247" i="3" s="1"/>
  <c r="AN247" i="3" s="1"/>
  <c r="AI262" i="3"/>
  <c r="AM262" i="3" s="1"/>
  <c r="AN262" i="3" s="1"/>
  <c r="AI297" i="3"/>
  <c r="AM297" i="3" s="1"/>
  <c r="AN297" i="3" s="1"/>
  <c r="AI309" i="3"/>
  <c r="AM309" i="3" s="1"/>
  <c r="AN309" i="3" s="1"/>
  <c r="AI317" i="3"/>
  <c r="AM317" i="3" s="1"/>
  <c r="AN317" i="3" s="1"/>
  <c r="AI325" i="3"/>
  <c r="AM325" i="3" s="1"/>
  <c r="AN325" i="3" s="1"/>
  <c r="Y303" i="3"/>
  <c r="AC303" i="3" s="1"/>
  <c r="AD303" i="3" s="1"/>
  <c r="Y315" i="3"/>
  <c r="AC315" i="3" s="1"/>
  <c r="AD315" i="3" s="1"/>
  <c r="Y310" i="3"/>
  <c r="AC310" i="3" s="1"/>
  <c r="AD310" i="3" s="1"/>
  <c r="AI238" i="3"/>
  <c r="AM238" i="3" s="1"/>
  <c r="AN238" i="3" s="1"/>
  <c r="Y337" i="3"/>
  <c r="AC337" i="3" s="1"/>
  <c r="AD337" i="3" s="1"/>
  <c r="AI342" i="3"/>
  <c r="AM342" i="3" s="1"/>
  <c r="AN342" i="3" s="1"/>
  <c r="AI304" i="3"/>
  <c r="AM304" i="3" s="1"/>
  <c r="AN304" i="3" s="1"/>
  <c r="Y339" i="3"/>
  <c r="AC339" i="3" s="1"/>
  <c r="AD339" i="3" s="1"/>
  <c r="AI334" i="3"/>
  <c r="AM334" i="3" s="1"/>
  <c r="AN334" i="3" s="1"/>
  <c r="Y355" i="3"/>
  <c r="AC355" i="3" s="1"/>
  <c r="AD355" i="3" s="1"/>
  <c r="AI348" i="3"/>
  <c r="AM348" i="3" s="1"/>
  <c r="AN348" i="3" s="1"/>
  <c r="AI356" i="3"/>
  <c r="AM356" i="3" s="1"/>
  <c r="AN356" i="3" s="1"/>
  <c r="AI13" i="3"/>
  <c r="AM13" i="3" s="1"/>
  <c r="AN13" i="3" s="1"/>
  <c r="AI10" i="3"/>
  <c r="AM10" i="3" s="1"/>
  <c r="AN10" i="3" s="1"/>
  <c r="AI18" i="3"/>
  <c r="AM18" i="3" s="1"/>
  <c r="AN18" i="3" s="1"/>
  <c r="Y16" i="3"/>
  <c r="AC16" i="3" s="1"/>
  <c r="AD16" i="3" s="1"/>
  <c r="AI28" i="3"/>
  <c r="AM28" i="3" s="1"/>
  <c r="AN28" i="3" s="1"/>
  <c r="AI25" i="3"/>
  <c r="AM25" i="3" s="1"/>
  <c r="AN25" i="3" s="1"/>
  <c r="Y32" i="3"/>
  <c r="AC32" i="3" s="1"/>
  <c r="AD32" i="3" s="1"/>
  <c r="AI39" i="3"/>
  <c r="AM39" i="3" s="1"/>
  <c r="AN39" i="3" s="1"/>
  <c r="AI34" i="3"/>
  <c r="AM34" i="3" s="1"/>
  <c r="AN34" i="3" s="1"/>
  <c r="Y46" i="3"/>
  <c r="AC46" i="3" s="1"/>
  <c r="AD46" i="3" s="1"/>
  <c r="Y67" i="3"/>
  <c r="AC67" i="3" s="1"/>
  <c r="AD67" i="3" s="1"/>
  <c r="AI48" i="3"/>
  <c r="AM48" i="3" s="1"/>
  <c r="AN48" i="3" s="1"/>
  <c r="AI64" i="3"/>
  <c r="AM64" i="3" s="1"/>
  <c r="AN64" i="3" s="1"/>
  <c r="AI55" i="3"/>
  <c r="AM55" i="3" s="1"/>
  <c r="AN55" i="3" s="1"/>
  <c r="AI68" i="3"/>
  <c r="AM68" i="3" s="1"/>
  <c r="AN68" i="3" s="1"/>
  <c r="AI58" i="3"/>
  <c r="AM58" i="3" s="1"/>
  <c r="AN58" i="3" s="1"/>
  <c r="AI61" i="3"/>
  <c r="AM61" i="3" s="1"/>
  <c r="AN61" i="3" s="1"/>
  <c r="Y76" i="3"/>
  <c r="AC76" i="3" s="1"/>
  <c r="AD76" i="3" s="1"/>
  <c r="Y81" i="3"/>
  <c r="AC81" i="3" s="1"/>
  <c r="AD81" i="3" s="1"/>
  <c r="Y95" i="3"/>
  <c r="AC95" i="3" s="1"/>
  <c r="AD95" i="3" s="1"/>
  <c r="Y83" i="3"/>
  <c r="AC83" i="3" s="1"/>
  <c r="AD83" i="3" s="1"/>
  <c r="AI93" i="3"/>
  <c r="AM93" i="3" s="1"/>
  <c r="AN93" i="3" s="1"/>
  <c r="AI69" i="3"/>
  <c r="AM69" i="3" s="1"/>
  <c r="AN69" i="3" s="1"/>
  <c r="AI103" i="3"/>
  <c r="AM103" i="3" s="1"/>
  <c r="AN103" i="3" s="1"/>
  <c r="Y104" i="3"/>
  <c r="AC104" i="3" s="1"/>
  <c r="AD104" i="3" s="1"/>
  <c r="AI110" i="3"/>
  <c r="AM110" i="3" s="1"/>
  <c r="AN110" i="3" s="1"/>
  <c r="AI118" i="3"/>
  <c r="AM118" i="3" s="1"/>
  <c r="AN118" i="3" s="1"/>
  <c r="Y129" i="3"/>
  <c r="AC129" i="3" s="1"/>
  <c r="AD129" i="3" s="1"/>
  <c r="AI128" i="3"/>
  <c r="AM128" i="3" s="1"/>
  <c r="AN128" i="3" s="1"/>
  <c r="AI136" i="3"/>
  <c r="AM136" i="3" s="1"/>
  <c r="AN136" i="3" s="1"/>
  <c r="Y124" i="3"/>
  <c r="AC124" i="3" s="1"/>
  <c r="AD124" i="3" s="1"/>
  <c r="Y136" i="3"/>
  <c r="AC136" i="3" s="1"/>
  <c r="AD136" i="3" s="1"/>
  <c r="Y172" i="3"/>
  <c r="AC172" i="3" s="1"/>
  <c r="AD172" i="3" s="1"/>
  <c r="AI164" i="3"/>
  <c r="AM164" i="3" s="1"/>
  <c r="AN164" i="3" s="1"/>
  <c r="AI131" i="3"/>
  <c r="AM131" i="3" s="1"/>
  <c r="AN131" i="3" s="1"/>
  <c r="AI166" i="3"/>
  <c r="AM166" i="3" s="1"/>
  <c r="AN166" i="3" s="1"/>
  <c r="AI146" i="3"/>
  <c r="AM146" i="3" s="1"/>
  <c r="AN146" i="3" s="1"/>
  <c r="AI160" i="3"/>
  <c r="AM160" i="3" s="1"/>
  <c r="AN160" i="3" s="1"/>
  <c r="AI168" i="3"/>
  <c r="AM168" i="3" s="1"/>
  <c r="AN168" i="3" s="1"/>
  <c r="AI176" i="3"/>
  <c r="AM176" i="3" s="1"/>
  <c r="AN176" i="3" s="1"/>
  <c r="AI184" i="3"/>
  <c r="AM184" i="3" s="1"/>
  <c r="AN184" i="3" s="1"/>
  <c r="Y191" i="3"/>
  <c r="AC191" i="3" s="1"/>
  <c r="AD191" i="3" s="1"/>
  <c r="AI199" i="3"/>
  <c r="AM199" i="3" s="1"/>
  <c r="AN199" i="3" s="1"/>
  <c r="AI207" i="3"/>
  <c r="AM207" i="3" s="1"/>
  <c r="AN207" i="3" s="1"/>
  <c r="AI191" i="3"/>
  <c r="AM191" i="3" s="1"/>
  <c r="AN191" i="3" s="1"/>
  <c r="AI192" i="3"/>
  <c r="AM192" i="3" s="1"/>
  <c r="AN192" i="3" s="1"/>
  <c r="Y193" i="3"/>
  <c r="AC193" i="3" s="1"/>
  <c r="AD193" i="3" s="1"/>
  <c r="AI188" i="3"/>
  <c r="AM188" i="3" s="1"/>
  <c r="AN188" i="3" s="1"/>
  <c r="AI200" i="3"/>
  <c r="AM200" i="3" s="1"/>
  <c r="AN200" i="3" s="1"/>
  <c r="AI208" i="3"/>
  <c r="AM208" i="3" s="1"/>
  <c r="AN208" i="3" s="1"/>
  <c r="AI227" i="3"/>
  <c r="AM227" i="3" s="1"/>
  <c r="AN227" i="3" s="1"/>
  <c r="Y244" i="3"/>
  <c r="AC244" i="3" s="1"/>
  <c r="AD244" i="3" s="1"/>
  <c r="AI198" i="3"/>
  <c r="AM198" i="3" s="1"/>
  <c r="AN198" i="3" s="1"/>
  <c r="AI222" i="3"/>
  <c r="AM222" i="3" s="1"/>
  <c r="AN222" i="3" s="1"/>
  <c r="Y218" i="3"/>
  <c r="AC218" i="3" s="1"/>
  <c r="AD218" i="3" s="1"/>
  <c r="AI189" i="3"/>
  <c r="AM189" i="3" s="1"/>
  <c r="AN189" i="3" s="1"/>
  <c r="Y217" i="3"/>
  <c r="AC217" i="3" s="1"/>
  <c r="AD217" i="3" s="1"/>
  <c r="AI216" i="3"/>
  <c r="AM216" i="3" s="1"/>
  <c r="AN216" i="3" s="1"/>
  <c r="AI232" i="3"/>
  <c r="AM232" i="3" s="1"/>
  <c r="AN232" i="3" s="1"/>
  <c r="AI249" i="3"/>
  <c r="AM249" i="3" s="1"/>
  <c r="AN249" i="3" s="1"/>
  <c r="AI265" i="3"/>
  <c r="AM265" i="3" s="1"/>
  <c r="AN265" i="3" s="1"/>
  <c r="Y247" i="3"/>
  <c r="AC247" i="3" s="1"/>
  <c r="AD247" i="3" s="1"/>
  <c r="AI260" i="3"/>
  <c r="AM260" i="3" s="1"/>
  <c r="AN260" i="3" s="1"/>
  <c r="AI274" i="3"/>
  <c r="AM274" i="3" s="1"/>
  <c r="AN274" i="3" s="1"/>
  <c r="AI282" i="3"/>
  <c r="AM282" i="3" s="1"/>
  <c r="AN282" i="3" s="1"/>
  <c r="AI244" i="3"/>
  <c r="AM244" i="3" s="1"/>
  <c r="AN244" i="3" s="1"/>
  <c r="Y274" i="3"/>
  <c r="AC274" i="3" s="1"/>
  <c r="AD274" i="3" s="1"/>
  <c r="Y290" i="3"/>
  <c r="AC290" i="3" s="1"/>
  <c r="AD290" i="3" s="1"/>
  <c r="AI275" i="3"/>
  <c r="AM275" i="3" s="1"/>
  <c r="AN275" i="3" s="1"/>
  <c r="AI283" i="3"/>
  <c r="AM283" i="3" s="1"/>
  <c r="AN283" i="3" s="1"/>
  <c r="AI291" i="3"/>
  <c r="AM291" i="3" s="1"/>
  <c r="AN291" i="3" s="1"/>
  <c r="AI303" i="3"/>
  <c r="AM303" i="3" s="1"/>
  <c r="AN303" i="3" s="1"/>
  <c r="Y321" i="3"/>
  <c r="AC321" i="3" s="1"/>
  <c r="AD321" i="3" s="1"/>
  <c r="AI312" i="3"/>
  <c r="AM312" i="3" s="1"/>
  <c r="AN312" i="3" s="1"/>
  <c r="AI320" i="3"/>
  <c r="AM320" i="3" s="1"/>
  <c r="AN320" i="3" s="1"/>
  <c r="AI328" i="3"/>
  <c r="AM328" i="3" s="1"/>
  <c r="AN328" i="3" s="1"/>
  <c r="Y266" i="3"/>
  <c r="AC266" i="3" s="1"/>
  <c r="AD266" i="3" s="1"/>
  <c r="AI361" i="3"/>
  <c r="AM361" i="3" s="1"/>
  <c r="AN361" i="3" s="1"/>
  <c r="Y320" i="3"/>
  <c r="AC320" i="3" s="1"/>
  <c r="AD320" i="3" s="1"/>
  <c r="AI345" i="3"/>
  <c r="AM345" i="3" s="1"/>
  <c r="AN345" i="3" s="1"/>
  <c r="AI353" i="3"/>
  <c r="AM353" i="3" s="1"/>
  <c r="AN353" i="3" s="1"/>
  <c r="AI363" i="3"/>
  <c r="AM363" i="3" s="1"/>
  <c r="AN363" i="3" s="1"/>
  <c r="Y361" i="3"/>
  <c r="AC361" i="3" s="1"/>
  <c r="AD361" i="3" s="1"/>
  <c r="Y341" i="3"/>
  <c r="AC341" i="3" s="1"/>
  <c r="AD341" i="3" s="1"/>
  <c r="AK3" i="3"/>
  <c r="AL3" i="3" s="1"/>
  <c r="Y3" i="3"/>
  <c r="AC3" i="3" s="1"/>
  <c r="AD3" i="3" s="1"/>
  <c r="C30" i="2"/>
  <c r="D55" i="2"/>
  <c r="F55" i="3" s="1"/>
  <c r="C93" i="2"/>
  <c r="D86" i="2"/>
  <c r="F86" i="3" s="1"/>
  <c r="C113" i="2"/>
  <c r="M93" i="3"/>
  <c r="N93" i="3" s="1"/>
  <c r="O93" i="3" s="1"/>
  <c r="M108" i="3"/>
  <c r="N108" i="3" s="1"/>
  <c r="O108" i="3" s="1"/>
  <c r="M47" i="3"/>
  <c r="N47" i="3" s="1"/>
  <c r="O47" i="3" s="1"/>
  <c r="M28" i="3"/>
  <c r="N28" i="3" s="1"/>
  <c r="O28" i="3" s="1"/>
  <c r="C150" i="2"/>
  <c r="C176" i="2"/>
  <c r="C22" i="2"/>
  <c r="D46" i="2"/>
  <c r="F46" i="3" s="1"/>
  <c r="C81" i="2"/>
  <c r="D69" i="2"/>
  <c r="F69" i="3" s="1"/>
  <c r="C102" i="2"/>
  <c r="C95" i="2"/>
  <c r="M110" i="3"/>
  <c r="N110" i="3" s="1"/>
  <c r="O110" i="3" s="1"/>
  <c r="P87" i="3"/>
  <c r="Q87" i="3" s="1"/>
  <c r="R87" i="3" s="1"/>
  <c r="P112" i="3"/>
  <c r="Q112" i="3" s="1"/>
  <c r="R112" i="3" s="1"/>
  <c r="P111" i="3"/>
  <c r="Q111" i="3" s="1"/>
  <c r="R111" i="3" s="1"/>
  <c r="P106" i="3"/>
  <c r="Q106" i="3" s="1"/>
  <c r="R106" i="3" s="1"/>
  <c r="M96" i="3"/>
  <c r="N96" i="3" s="1"/>
  <c r="O96" i="3" s="1"/>
  <c r="P103" i="3"/>
  <c r="Q103" i="3" s="1"/>
  <c r="R103" i="3" s="1"/>
  <c r="M90" i="3"/>
  <c r="N90" i="3" s="1"/>
  <c r="O90" i="3" s="1"/>
  <c r="M87" i="3"/>
  <c r="N87" i="3" s="1"/>
  <c r="O87" i="3" s="1"/>
  <c r="M102" i="3"/>
  <c r="N102" i="3" s="1"/>
  <c r="O102" i="3" s="1"/>
  <c r="P82" i="3"/>
  <c r="Q82" i="3" s="1"/>
  <c r="R82" i="3" s="1"/>
  <c r="M84" i="3"/>
  <c r="N84" i="3" s="1"/>
  <c r="O84" i="3" s="1"/>
  <c r="M99" i="3"/>
  <c r="N99" i="3" s="1"/>
  <c r="O99" i="3" s="1"/>
  <c r="M70" i="3"/>
  <c r="N70" i="3" s="1"/>
  <c r="O70" i="3" s="1"/>
  <c r="P64" i="3"/>
  <c r="Q64" i="3" s="1"/>
  <c r="R64" i="3" s="1"/>
  <c r="M64" i="3"/>
  <c r="N64" i="3" s="1"/>
  <c r="O64" i="3" s="1"/>
  <c r="P72" i="3"/>
  <c r="Q72" i="3" s="1"/>
  <c r="R72" i="3" s="1"/>
  <c r="M54" i="3"/>
  <c r="N54" i="3" s="1"/>
  <c r="O54" i="3" s="1"/>
  <c r="P76" i="3"/>
  <c r="Q76" i="3" s="1"/>
  <c r="R76" i="3" s="1"/>
  <c r="M61" i="3"/>
  <c r="N61" i="3" s="1"/>
  <c r="O61" i="3" s="1"/>
  <c r="M50" i="3"/>
  <c r="N50" i="3" s="1"/>
  <c r="O50" i="3" s="1"/>
  <c r="P45" i="3"/>
  <c r="Q45" i="3" s="1"/>
  <c r="R45" i="3" s="1"/>
  <c r="M43" i="3"/>
  <c r="N43" i="3" s="1"/>
  <c r="O43" i="3" s="1"/>
  <c r="P21" i="3"/>
  <c r="Q21" i="3" s="1"/>
  <c r="R21" i="3" s="1"/>
  <c r="M13" i="3"/>
  <c r="N13" i="3" s="1"/>
  <c r="O13" i="3" s="1"/>
  <c r="M10" i="3"/>
  <c r="N10" i="3" s="1"/>
  <c r="O10" i="3" s="1"/>
  <c r="C138" i="2"/>
  <c r="D130" i="2"/>
  <c r="F130" i="3" s="1"/>
  <c r="P132" i="3"/>
  <c r="Q132" i="3" s="1"/>
  <c r="R132" i="3" s="1"/>
  <c r="D174" i="2"/>
  <c r="F174" i="3" s="1"/>
  <c r="D175" i="2"/>
  <c r="F175" i="3" s="1"/>
  <c r="P158" i="3"/>
  <c r="Q158" i="3" s="1"/>
  <c r="R158" i="3" s="1"/>
  <c r="M154" i="3"/>
  <c r="N154" i="3" s="1"/>
  <c r="O154" i="3" s="1"/>
  <c r="D199" i="2"/>
  <c r="F199" i="3" s="1"/>
  <c r="M194" i="3"/>
  <c r="N194" i="3" s="1"/>
  <c r="O194" i="3" s="1"/>
  <c r="P207" i="3"/>
  <c r="Q207" i="3" s="1"/>
  <c r="R207" i="3" s="1"/>
  <c r="D213" i="2"/>
  <c r="F213" i="3" s="1"/>
  <c r="P227" i="3"/>
  <c r="Q227" i="3" s="1"/>
  <c r="R227" i="3" s="1"/>
  <c r="C249" i="2"/>
  <c r="C33" i="2"/>
  <c r="D54" i="2"/>
  <c r="F54" i="3" s="1"/>
  <c r="C74" i="2"/>
  <c r="D73" i="2"/>
  <c r="F73" i="3" s="1"/>
  <c r="D115" i="2"/>
  <c r="F115" i="3" s="1"/>
  <c r="M116" i="3"/>
  <c r="N116" i="3" s="1"/>
  <c r="O116" i="3" s="1"/>
  <c r="M105" i="3"/>
  <c r="N105" i="3" s="1"/>
  <c r="O105" i="3" s="1"/>
  <c r="P83" i="3"/>
  <c r="Q83" i="3" s="1"/>
  <c r="R83" i="3" s="1"/>
  <c r="P75" i="3"/>
  <c r="Q75" i="3" s="1"/>
  <c r="R75" i="3" s="1"/>
  <c r="M69" i="3"/>
  <c r="N69" i="3" s="1"/>
  <c r="O69" i="3" s="1"/>
  <c r="P141" i="3"/>
  <c r="Q141" i="3" s="1"/>
  <c r="R141" i="3" s="1"/>
  <c r="C198" i="2"/>
  <c r="M232" i="3"/>
  <c r="N232" i="3" s="1"/>
  <c r="O232" i="3" s="1"/>
  <c r="C7" i="2"/>
  <c r="C3" i="2"/>
  <c r="D29" i="2"/>
  <c r="F29" i="3" s="1"/>
  <c r="D88" i="2"/>
  <c r="F88" i="3" s="1"/>
  <c r="D111" i="2"/>
  <c r="F111" i="3" s="1"/>
  <c r="C59" i="2"/>
  <c r="C32" i="2"/>
  <c r="D25" i="2"/>
  <c r="F25" i="3" s="1"/>
  <c r="C77" i="2"/>
  <c r="D76" i="2"/>
  <c r="F76" i="3" s="1"/>
  <c r="C120" i="2"/>
  <c r="C98" i="2"/>
  <c r="D97" i="2"/>
  <c r="F97" i="3" s="1"/>
  <c r="D100" i="2"/>
  <c r="F100" i="3" s="1"/>
  <c r="C105" i="2"/>
  <c r="C108" i="2"/>
  <c r="D122" i="2"/>
  <c r="F122" i="3" s="1"/>
  <c r="M120" i="3"/>
  <c r="N120" i="3" s="1"/>
  <c r="O120" i="3" s="1"/>
  <c r="P118" i="3"/>
  <c r="Q118" i="3" s="1"/>
  <c r="R118" i="3" s="1"/>
  <c r="M109" i="3"/>
  <c r="N109" i="3" s="1"/>
  <c r="O109" i="3" s="1"/>
  <c r="P90" i="3"/>
  <c r="Q90" i="3" s="1"/>
  <c r="R90" i="3" s="1"/>
  <c r="P86" i="3"/>
  <c r="Q86" i="3" s="1"/>
  <c r="R86" i="3" s="1"/>
  <c r="P100" i="3"/>
  <c r="Q100" i="3" s="1"/>
  <c r="R100" i="3" s="1"/>
  <c r="P78" i="3"/>
  <c r="Q78" i="3" s="1"/>
  <c r="R78" i="3" s="1"/>
  <c r="M83" i="3"/>
  <c r="N83" i="3" s="1"/>
  <c r="O83" i="3" s="1"/>
  <c r="P97" i="3"/>
  <c r="Q97" i="3" s="1"/>
  <c r="R97" i="3" s="1"/>
  <c r="P93" i="3"/>
  <c r="Q93" i="3" s="1"/>
  <c r="R93" i="3" s="1"/>
  <c r="M62" i="3"/>
  <c r="N62" i="3" s="1"/>
  <c r="O62" i="3" s="1"/>
  <c r="P60" i="3"/>
  <c r="Q60" i="3" s="1"/>
  <c r="R60" i="3" s="1"/>
  <c r="M86" i="3"/>
  <c r="N86" i="3" s="1"/>
  <c r="O86" i="3" s="1"/>
  <c r="M79" i="3"/>
  <c r="N79" i="3" s="1"/>
  <c r="O79" i="3" s="1"/>
  <c r="P67" i="3"/>
  <c r="Q67" i="3" s="1"/>
  <c r="R67" i="3" s="1"/>
  <c r="M51" i="3"/>
  <c r="N51" i="3" s="1"/>
  <c r="O51" i="3" s="1"/>
  <c r="M45" i="3"/>
  <c r="N45" i="3" s="1"/>
  <c r="O45" i="3" s="1"/>
  <c r="M27" i="3"/>
  <c r="N27" i="3" s="1"/>
  <c r="O27" i="3" s="1"/>
  <c r="M37" i="3"/>
  <c r="N37" i="3" s="1"/>
  <c r="O37" i="3" s="1"/>
  <c r="M42" i="3"/>
  <c r="N42" i="3" s="1"/>
  <c r="O42" i="3" s="1"/>
  <c r="M21" i="3"/>
  <c r="N21" i="3" s="1"/>
  <c r="O21" i="3" s="1"/>
  <c r="M16" i="3"/>
  <c r="N16" i="3" s="1"/>
  <c r="O16" i="3" s="1"/>
  <c r="P11" i="3"/>
  <c r="Q11" i="3" s="1"/>
  <c r="R11" i="3" s="1"/>
  <c r="P8" i="3"/>
  <c r="Q8" i="3" s="1"/>
  <c r="R8" i="3" s="1"/>
  <c r="C141" i="2"/>
  <c r="D141" i="2"/>
  <c r="F141" i="3" s="1"/>
  <c r="P129" i="3"/>
  <c r="Q129" i="3" s="1"/>
  <c r="R129" i="3" s="1"/>
  <c r="P139" i="3"/>
  <c r="Q139" i="3" s="1"/>
  <c r="R139" i="3" s="1"/>
  <c r="D176" i="2"/>
  <c r="F176" i="3" s="1"/>
  <c r="M174" i="3"/>
  <c r="N174" i="3" s="1"/>
  <c r="O174" i="3" s="1"/>
  <c r="M171" i="3"/>
  <c r="N171" i="3" s="1"/>
  <c r="O171" i="3" s="1"/>
  <c r="C211" i="2"/>
  <c r="C186" i="2"/>
  <c r="P212" i="3"/>
  <c r="Q212" i="3" s="1"/>
  <c r="R212" i="3" s="1"/>
  <c r="M202" i="3"/>
  <c r="N202" i="3" s="1"/>
  <c r="O202" i="3" s="1"/>
  <c r="C228" i="2"/>
  <c r="M226" i="3"/>
  <c r="N226" i="3" s="1"/>
  <c r="O226" i="3" s="1"/>
  <c r="D282" i="2"/>
  <c r="F282" i="3" s="1"/>
  <c r="P329" i="3"/>
  <c r="Q329" i="3" s="1"/>
  <c r="R329" i="3" s="1"/>
  <c r="C49" i="2"/>
  <c r="D56" i="2"/>
  <c r="F56" i="3" s="1"/>
  <c r="C89" i="2"/>
  <c r="C117" i="2"/>
  <c r="C116" i="2"/>
  <c r="P113" i="3"/>
  <c r="Q113" i="3" s="1"/>
  <c r="R113" i="3" s="1"/>
  <c r="D134" i="2"/>
  <c r="F134" i="3" s="1"/>
  <c r="C25" i="2"/>
  <c r="D47" i="2"/>
  <c r="F47" i="3" s="1"/>
  <c r="C88" i="2"/>
  <c r="D78" i="2"/>
  <c r="F78" i="3" s="1"/>
  <c r="D114" i="2"/>
  <c r="F114" i="3" s="1"/>
  <c r="C10" i="2"/>
  <c r="D3" i="2"/>
  <c r="F3" i="3" s="1"/>
  <c r="D50" i="2"/>
  <c r="F50" i="3" s="1"/>
  <c r="C91" i="2"/>
  <c r="C80" i="2"/>
  <c r="C31" i="2"/>
  <c r="C6" i="2"/>
  <c r="C13" i="2"/>
  <c r="C29" i="2"/>
  <c r="C24" i="2"/>
  <c r="D61" i="2"/>
  <c r="F61" i="3" s="1"/>
  <c r="D15" i="2"/>
  <c r="F15" i="3" s="1"/>
  <c r="D31" i="2"/>
  <c r="F31" i="3" s="1"/>
  <c r="D30" i="2"/>
  <c r="F30" i="3" s="1"/>
  <c r="D42" i="2"/>
  <c r="F42" i="3" s="1"/>
  <c r="D17" i="2"/>
  <c r="F17" i="3" s="1"/>
  <c r="D9" i="2"/>
  <c r="F9" i="3" s="1"/>
  <c r="D20" i="2"/>
  <c r="F20" i="3" s="1"/>
  <c r="C71" i="2"/>
  <c r="C79" i="2"/>
  <c r="C73" i="2"/>
  <c r="C72" i="2"/>
  <c r="D91" i="2"/>
  <c r="F91" i="3" s="1"/>
  <c r="D79" i="2"/>
  <c r="F79" i="3" s="1"/>
  <c r="D93" i="2"/>
  <c r="F93" i="3" s="1"/>
  <c r="D118" i="2"/>
  <c r="F118" i="3" s="1"/>
  <c r="C109" i="2"/>
  <c r="C122" i="2"/>
  <c r="D112" i="2"/>
  <c r="F112" i="3" s="1"/>
  <c r="D103" i="2"/>
  <c r="F103" i="3" s="1"/>
  <c r="D106" i="2"/>
  <c r="F106" i="3" s="1"/>
  <c r="C119" i="2"/>
  <c r="P108" i="3"/>
  <c r="Q108" i="3" s="1"/>
  <c r="R108" i="3" s="1"/>
  <c r="P117" i="3"/>
  <c r="Q117" i="3" s="1"/>
  <c r="R117" i="3" s="1"/>
  <c r="P122" i="3"/>
  <c r="Q122" i="3" s="1"/>
  <c r="R122" i="3" s="1"/>
  <c r="M122" i="3"/>
  <c r="N122" i="3" s="1"/>
  <c r="O122" i="3" s="1"/>
  <c r="M115" i="3"/>
  <c r="N115" i="3" s="1"/>
  <c r="O115" i="3" s="1"/>
  <c r="M104" i="3"/>
  <c r="N104" i="3" s="1"/>
  <c r="O104" i="3" s="1"/>
  <c r="M101" i="3"/>
  <c r="N101" i="3" s="1"/>
  <c r="O101" i="3" s="1"/>
  <c r="P85" i="3"/>
  <c r="Q85" i="3" s="1"/>
  <c r="R85" i="3" s="1"/>
  <c r="P71" i="3"/>
  <c r="Q71" i="3" s="1"/>
  <c r="R71" i="3" s="1"/>
  <c r="M107" i="3"/>
  <c r="N107" i="3" s="1"/>
  <c r="O107" i="3" s="1"/>
  <c r="P96" i="3"/>
  <c r="Q96" i="3" s="1"/>
  <c r="R96" i="3" s="1"/>
  <c r="P47" i="3"/>
  <c r="Q47" i="3" s="1"/>
  <c r="R47" i="3" s="1"/>
  <c r="P74" i="3"/>
  <c r="Q74" i="3" s="1"/>
  <c r="R74" i="3" s="1"/>
  <c r="P84" i="3"/>
  <c r="Q84" i="3" s="1"/>
  <c r="R84" i="3" s="1"/>
  <c r="P77" i="3"/>
  <c r="Q77" i="3" s="1"/>
  <c r="R77" i="3" s="1"/>
  <c r="M49" i="3"/>
  <c r="N49" i="3" s="1"/>
  <c r="O49" i="3" s="1"/>
  <c r="P61" i="3"/>
  <c r="Q61" i="3" s="1"/>
  <c r="R61" i="3" s="1"/>
  <c r="P41" i="3"/>
  <c r="Q41" i="3" s="1"/>
  <c r="R41" i="3" s="1"/>
  <c r="M31" i="3"/>
  <c r="N31" i="3" s="1"/>
  <c r="O31" i="3" s="1"/>
  <c r="P36" i="3"/>
  <c r="Q36" i="3" s="1"/>
  <c r="R36" i="3" s="1"/>
  <c r="M15" i="3"/>
  <c r="N15" i="3" s="1"/>
  <c r="O15" i="3" s="1"/>
  <c r="P10" i="3"/>
  <c r="Q10" i="3" s="1"/>
  <c r="R10" i="3" s="1"/>
  <c r="C137" i="2"/>
  <c r="D137" i="2"/>
  <c r="F137" i="3" s="1"/>
  <c r="M139" i="3"/>
  <c r="N139" i="3" s="1"/>
  <c r="O139" i="3" s="1"/>
  <c r="D152" i="2"/>
  <c r="F152" i="3" s="1"/>
  <c r="C181" i="2"/>
  <c r="P181" i="3"/>
  <c r="Q181" i="3" s="1"/>
  <c r="R181" i="3" s="1"/>
  <c r="P169" i="3"/>
  <c r="Q169" i="3" s="1"/>
  <c r="R169" i="3" s="1"/>
  <c r="M165" i="3"/>
  <c r="N165" i="3" s="1"/>
  <c r="O165" i="3" s="1"/>
  <c r="D209" i="2"/>
  <c r="F209" i="3" s="1"/>
  <c r="D184" i="2"/>
  <c r="F184" i="3" s="1"/>
  <c r="M186" i="3"/>
  <c r="N186" i="3" s="1"/>
  <c r="O186" i="3" s="1"/>
  <c r="C231" i="2"/>
  <c r="P225" i="3"/>
  <c r="Q225" i="3" s="1"/>
  <c r="R225" i="3" s="1"/>
  <c r="C327" i="2"/>
  <c r="C40" i="2"/>
  <c r="C44" i="2"/>
  <c r="D41" i="2"/>
  <c r="F41" i="3" s="1"/>
  <c r="C92" i="2"/>
  <c r="C96" i="2"/>
  <c r="M112" i="3"/>
  <c r="N112" i="3" s="1"/>
  <c r="O112" i="3" s="1"/>
  <c r="M78" i="3"/>
  <c r="N78" i="3" s="1"/>
  <c r="O78" i="3" s="1"/>
  <c r="M20" i="3"/>
  <c r="N20" i="3" s="1"/>
  <c r="O20" i="3" s="1"/>
  <c r="M134" i="3"/>
  <c r="N134" i="3" s="1"/>
  <c r="O134" i="3" s="1"/>
  <c r="M160" i="3"/>
  <c r="N160" i="3" s="1"/>
  <c r="O160" i="3" s="1"/>
  <c r="C294" i="2"/>
  <c r="C41" i="2"/>
  <c r="D33" i="2"/>
  <c r="F33" i="3" s="1"/>
  <c r="C84" i="2"/>
  <c r="D99" i="2"/>
  <c r="F99" i="3" s="1"/>
  <c r="C101" i="2"/>
  <c r="C21" i="2"/>
  <c r="D39" i="2"/>
  <c r="F39" i="3" s="1"/>
  <c r="D24" i="2"/>
  <c r="F24" i="3" s="1"/>
  <c r="D65" i="2"/>
  <c r="F65" i="3" s="1"/>
  <c r="C27" i="2"/>
  <c r="C58" i="2"/>
  <c r="C62" i="2"/>
  <c r="C51" i="2"/>
  <c r="C5" i="2"/>
  <c r="C17" i="2"/>
  <c r="C20" i="2"/>
  <c r="D48" i="2"/>
  <c r="F48" i="3" s="1"/>
  <c r="D7" i="2"/>
  <c r="F7" i="3" s="1"/>
  <c r="D23" i="2"/>
  <c r="F23" i="3" s="1"/>
  <c r="D26" i="2"/>
  <c r="F26" i="3" s="1"/>
  <c r="D34" i="2"/>
  <c r="F34" i="3" s="1"/>
  <c r="D13" i="2"/>
  <c r="F13" i="3" s="1"/>
  <c r="D60" i="2"/>
  <c r="F60" i="3" s="1"/>
  <c r="D16" i="2"/>
  <c r="F16" i="3" s="1"/>
  <c r="C83" i="2"/>
  <c r="C67" i="2"/>
  <c r="C69" i="2"/>
  <c r="C68" i="2"/>
  <c r="D87" i="2"/>
  <c r="F87" i="3" s="1"/>
  <c r="D82" i="2"/>
  <c r="F82" i="3" s="1"/>
  <c r="D89" i="2"/>
  <c r="F89" i="3" s="1"/>
  <c r="P3" i="3"/>
  <c r="Q3" i="3" s="1"/>
  <c r="R3" i="3" s="1"/>
  <c r="C112" i="2"/>
  <c r="D121" i="2"/>
  <c r="F121" i="3" s="1"/>
  <c r="C123" i="2"/>
  <c r="D96" i="2"/>
  <c r="F96" i="3" s="1"/>
  <c r="C97" i="2"/>
  <c r="C100" i="2"/>
  <c r="D117" i="2"/>
  <c r="F117" i="3" s="1"/>
  <c r="P120" i="3"/>
  <c r="Q120" i="3" s="1"/>
  <c r="R120" i="3" s="1"/>
  <c r="P116" i="3"/>
  <c r="Q116" i="3" s="1"/>
  <c r="R116" i="3" s="1"/>
  <c r="M111" i="3"/>
  <c r="N111" i="3" s="1"/>
  <c r="O111" i="3" s="1"/>
  <c r="M114" i="3"/>
  <c r="N114" i="3" s="1"/>
  <c r="O114" i="3" s="1"/>
  <c r="P102" i="3"/>
  <c r="Q102" i="3" s="1"/>
  <c r="R102" i="3" s="1"/>
  <c r="M88" i="3"/>
  <c r="N88" i="3" s="1"/>
  <c r="O88" i="3" s="1"/>
  <c r="P99" i="3"/>
  <c r="Q99" i="3" s="1"/>
  <c r="R99" i="3" s="1"/>
  <c r="M76" i="3"/>
  <c r="N76" i="3" s="1"/>
  <c r="O76" i="3" s="1"/>
  <c r="P81" i="3"/>
  <c r="Q81" i="3" s="1"/>
  <c r="R81" i="3" s="1"/>
  <c r="M98" i="3"/>
  <c r="N98" i="3" s="1"/>
  <c r="O98" i="3" s="1"/>
  <c r="P55" i="3"/>
  <c r="Q55" i="3" s="1"/>
  <c r="R55" i="3" s="1"/>
  <c r="P105" i="3"/>
  <c r="Q105" i="3" s="1"/>
  <c r="R105" i="3" s="1"/>
  <c r="M91" i="3"/>
  <c r="N91" i="3" s="1"/>
  <c r="O91" i="3" s="1"/>
  <c r="M52" i="3"/>
  <c r="N52" i="3" s="1"/>
  <c r="O52" i="3" s="1"/>
  <c r="M81" i="3"/>
  <c r="N81" i="3" s="1"/>
  <c r="O81" i="3" s="1"/>
  <c r="P73" i="3"/>
  <c r="Q73" i="3" s="1"/>
  <c r="R73" i="3" s="1"/>
  <c r="P69" i="3"/>
  <c r="Q69" i="3" s="1"/>
  <c r="R69" i="3" s="1"/>
  <c r="M75" i="3"/>
  <c r="N75" i="3" s="1"/>
  <c r="O75" i="3" s="1"/>
  <c r="M65" i="3"/>
  <c r="N65" i="3" s="1"/>
  <c r="O65" i="3" s="1"/>
  <c r="M58" i="3"/>
  <c r="N58" i="3" s="1"/>
  <c r="O58" i="3" s="1"/>
  <c r="M48" i="3"/>
  <c r="N48" i="3" s="1"/>
  <c r="O48" i="3" s="1"/>
  <c r="P32" i="3"/>
  <c r="Q32" i="3" s="1"/>
  <c r="R32" i="3" s="1"/>
  <c r="M40" i="3"/>
  <c r="N40" i="3" s="1"/>
  <c r="O40" i="3" s="1"/>
  <c r="M35" i="3"/>
  <c r="N35" i="3" s="1"/>
  <c r="O35" i="3" s="1"/>
  <c r="P13" i="3"/>
  <c r="Q13" i="3" s="1"/>
  <c r="R13" i="3" s="1"/>
  <c r="M5" i="3"/>
  <c r="N5" i="3" s="1"/>
  <c r="O5" i="3" s="1"/>
  <c r="C129" i="2"/>
  <c r="D140" i="2"/>
  <c r="F140" i="3" s="1"/>
  <c r="P142" i="3"/>
  <c r="Q142" i="3" s="1"/>
  <c r="R142" i="3" s="1"/>
  <c r="M129" i="3"/>
  <c r="N129" i="3" s="1"/>
  <c r="O129" i="3" s="1"/>
  <c r="C164" i="2"/>
  <c r="C155" i="2"/>
  <c r="P180" i="3"/>
  <c r="Q180" i="3" s="1"/>
  <c r="R180" i="3" s="1"/>
  <c r="P155" i="3"/>
  <c r="Q155" i="3" s="1"/>
  <c r="R155" i="3" s="1"/>
  <c r="C209" i="2"/>
  <c r="D203" i="2"/>
  <c r="F203" i="3" s="1"/>
  <c r="C237" i="2"/>
  <c r="C297" i="2"/>
  <c r="D253" i="2"/>
  <c r="F253" i="3" s="1"/>
  <c r="C11" i="2"/>
  <c r="D35" i="2"/>
  <c r="F35" i="3" s="1"/>
  <c r="D32" i="2"/>
  <c r="F32" i="3" s="1"/>
  <c r="D84" i="2"/>
  <c r="F84" i="3" s="1"/>
  <c r="D105" i="2"/>
  <c r="F105" i="3" s="1"/>
  <c r="D101" i="2"/>
  <c r="F101" i="3" s="1"/>
  <c r="M121" i="3"/>
  <c r="N121" i="3" s="1"/>
  <c r="O121" i="3" s="1"/>
  <c r="M53" i="3"/>
  <c r="N53" i="3" s="1"/>
  <c r="O53" i="3" s="1"/>
  <c r="P51" i="3"/>
  <c r="Q51" i="3" s="1"/>
  <c r="R51" i="3" s="1"/>
  <c r="P15" i="3"/>
  <c r="Q15" i="3" s="1"/>
  <c r="R15" i="3" s="1"/>
  <c r="M148" i="3"/>
  <c r="N148" i="3" s="1"/>
  <c r="O148" i="3" s="1"/>
  <c r="C177" i="2"/>
  <c r="P352" i="3"/>
  <c r="Q352" i="3" s="1"/>
  <c r="R352" i="3" s="1"/>
  <c r="C18" i="2"/>
  <c r="D27" i="2"/>
  <c r="F27" i="3" s="1"/>
  <c r="D28" i="2"/>
  <c r="F28" i="3" s="1"/>
  <c r="D80" i="2"/>
  <c r="F80" i="3" s="1"/>
  <c r="C114" i="2"/>
  <c r="C43" i="2"/>
  <c r="C37" i="2"/>
  <c r="D38" i="2"/>
  <c r="F38" i="3" s="1"/>
  <c r="C76" i="2"/>
  <c r="D74" i="2"/>
  <c r="F74" i="3" s="1"/>
  <c r="C47" i="2"/>
  <c r="C55" i="2"/>
  <c r="C23" i="2"/>
  <c r="C50" i="2"/>
  <c r="C54" i="2"/>
  <c r="C61" i="2"/>
  <c r="C63" i="2"/>
  <c r="C9" i="2"/>
  <c r="C16" i="2"/>
  <c r="D59" i="2"/>
  <c r="F59" i="3" s="1"/>
  <c r="D57" i="2"/>
  <c r="F57" i="3" s="1"/>
  <c r="D11" i="2"/>
  <c r="F11" i="3" s="1"/>
  <c r="D18" i="2"/>
  <c r="F18" i="3" s="1"/>
  <c r="D22" i="2"/>
  <c r="F22" i="3" s="1"/>
  <c r="D5" i="2"/>
  <c r="F5" i="3" s="1"/>
  <c r="D44" i="2"/>
  <c r="F44" i="3" s="1"/>
  <c r="D12" i="2"/>
  <c r="F12" i="3" s="1"/>
  <c r="C75" i="2"/>
  <c r="C86" i="2"/>
  <c r="C65" i="2"/>
  <c r="C64" i="2"/>
  <c r="D83" i="2"/>
  <c r="F83" i="3" s="1"/>
  <c r="D66" i="2"/>
  <c r="F66" i="3" s="1"/>
  <c r="D85" i="2"/>
  <c r="F85" i="3" s="1"/>
  <c r="M3" i="3"/>
  <c r="N3" i="3" s="1"/>
  <c r="D110" i="2"/>
  <c r="F110" i="3" s="1"/>
  <c r="C115" i="2"/>
  <c r="C118" i="2"/>
  <c r="D107" i="2"/>
  <c r="F107" i="3" s="1"/>
  <c r="D95" i="2"/>
  <c r="F95" i="3" s="1"/>
  <c r="D98" i="2"/>
  <c r="F98" i="3" s="1"/>
  <c r="C111" i="2"/>
  <c r="P115" i="3"/>
  <c r="Q115" i="3" s="1"/>
  <c r="R115" i="3" s="1"/>
  <c r="P119" i="3"/>
  <c r="Q119" i="3" s="1"/>
  <c r="R119" i="3" s="1"/>
  <c r="P63" i="3"/>
  <c r="Q63" i="3" s="1"/>
  <c r="R63" i="3" s="1"/>
  <c r="M67" i="3"/>
  <c r="N67" i="3" s="1"/>
  <c r="O67" i="3" s="1"/>
  <c r="P94" i="3"/>
  <c r="Q94" i="3" s="1"/>
  <c r="R94" i="3" s="1"/>
  <c r="P91" i="3"/>
  <c r="Q91" i="3" s="1"/>
  <c r="R91" i="3" s="1"/>
  <c r="M94" i="3"/>
  <c r="N94" i="3" s="1"/>
  <c r="O94" i="3" s="1"/>
  <c r="M80" i="3"/>
  <c r="N80" i="3" s="1"/>
  <c r="O80" i="3" s="1"/>
  <c r="P48" i="3"/>
  <c r="Q48" i="3" s="1"/>
  <c r="R48" i="3" s="1"/>
  <c r="P79" i="3"/>
  <c r="Q79" i="3" s="1"/>
  <c r="R79" i="3" s="1"/>
  <c r="M71" i="3"/>
  <c r="N71" i="3" s="1"/>
  <c r="O71" i="3" s="1"/>
  <c r="M82" i="3"/>
  <c r="N82" i="3" s="1"/>
  <c r="O82" i="3" s="1"/>
  <c r="M68" i="3"/>
  <c r="N68" i="3" s="1"/>
  <c r="O68" i="3" s="1"/>
  <c r="M74" i="3"/>
  <c r="N74" i="3" s="1"/>
  <c r="O74" i="3" s="1"/>
  <c r="P56" i="3"/>
  <c r="Q56" i="3" s="1"/>
  <c r="R56" i="3" s="1"/>
  <c r="M46" i="3"/>
  <c r="N46" i="3" s="1"/>
  <c r="O46" i="3" s="1"/>
  <c r="P57" i="3"/>
  <c r="Q57" i="3" s="1"/>
  <c r="R57" i="3" s="1"/>
  <c r="M24" i="3"/>
  <c r="N24" i="3" s="1"/>
  <c r="O24" i="3" s="1"/>
  <c r="P26" i="3"/>
  <c r="Q26" i="3" s="1"/>
  <c r="R26" i="3" s="1"/>
  <c r="M11" i="3"/>
  <c r="N11" i="3" s="1"/>
  <c r="O11" i="3" s="1"/>
  <c r="P6" i="3"/>
  <c r="Q6" i="3" s="1"/>
  <c r="R6" i="3" s="1"/>
  <c r="P20" i="3"/>
  <c r="Q20" i="3" s="1"/>
  <c r="R20" i="3" s="1"/>
  <c r="C143" i="2"/>
  <c r="D136" i="2"/>
  <c r="F136" i="3" s="1"/>
  <c r="P127" i="3"/>
  <c r="Q127" i="3" s="1"/>
  <c r="R127" i="3" s="1"/>
  <c r="D162" i="2"/>
  <c r="F162" i="3" s="1"/>
  <c r="D153" i="2"/>
  <c r="F153" i="3" s="1"/>
  <c r="M181" i="3"/>
  <c r="N181" i="3" s="1"/>
  <c r="O181" i="3" s="1"/>
  <c r="M159" i="3"/>
  <c r="N159" i="3" s="1"/>
  <c r="O159" i="3" s="1"/>
  <c r="C185" i="2"/>
  <c r="C197" i="2"/>
  <c r="M203" i="3"/>
  <c r="N203" i="3" s="1"/>
  <c r="O203" i="3" s="1"/>
  <c r="P189" i="3"/>
  <c r="Q189" i="3" s="1"/>
  <c r="R189" i="3" s="1"/>
  <c r="D214" i="2"/>
  <c r="F214" i="3" s="1"/>
  <c r="D303" i="2"/>
  <c r="F303" i="3" s="1"/>
  <c r="D360" i="2"/>
  <c r="F360" i="3" s="1"/>
  <c r="P292" i="3"/>
  <c r="Q292" i="3" s="1"/>
  <c r="R292" i="3" s="1"/>
  <c r="C4" i="2"/>
  <c r="D37" i="2"/>
  <c r="F37" i="3" s="1"/>
  <c r="D67" i="2"/>
  <c r="F67" i="3" s="1"/>
  <c r="D108" i="2"/>
  <c r="F108" i="3" s="1"/>
  <c r="P121" i="3"/>
  <c r="Q121" i="3" s="1"/>
  <c r="R121" i="3" s="1"/>
  <c r="M85" i="3"/>
  <c r="N85" i="3" s="1"/>
  <c r="O85" i="3" s="1"/>
  <c r="M57" i="3"/>
  <c r="N57" i="3" s="1"/>
  <c r="O57" i="3" s="1"/>
  <c r="P46" i="3"/>
  <c r="Q46" i="3" s="1"/>
  <c r="R46" i="3" s="1"/>
  <c r="M41" i="3"/>
  <c r="N41" i="3" s="1"/>
  <c r="O41" i="3" s="1"/>
  <c r="P12" i="3"/>
  <c r="Q12" i="3" s="1"/>
  <c r="R12" i="3" s="1"/>
  <c r="P210" i="3"/>
  <c r="Q210" i="3" s="1"/>
  <c r="R210" i="3" s="1"/>
  <c r="C28" i="2"/>
  <c r="C36" i="2"/>
  <c r="D58" i="2"/>
  <c r="F58" i="3" s="1"/>
  <c r="C66" i="2"/>
  <c r="C99" i="2"/>
  <c r="C14" i="2"/>
  <c r="D19" i="2"/>
  <c r="F19" i="3" s="1"/>
  <c r="D21" i="2"/>
  <c r="F21" i="3" s="1"/>
  <c r="D72" i="2"/>
  <c r="F72" i="3" s="1"/>
  <c r="C35" i="2"/>
  <c r="C56" i="2"/>
  <c r="C19" i="2"/>
  <c r="C42" i="2"/>
  <c r="C46" i="2"/>
  <c r="C53" i="2"/>
  <c r="C39" i="2"/>
  <c r="C60" i="2"/>
  <c r="C12" i="2"/>
  <c r="D51" i="2"/>
  <c r="F51" i="3" s="1"/>
  <c r="D52" i="2"/>
  <c r="F52" i="3" s="1"/>
  <c r="D64" i="2"/>
  <c r="F64" i="3" s="1"/>
  <c r="D10" i="2"/>
  <c r="F10" i="3" s="1"/>
  <c r="D14" i="2"/>
  <c r="F14" i="3" s="1"/>
  <c r="D53" i="2"/>
  <c r="F53" i="3" s="1"/>
  <c r="D40" i="2"/>
  <c r="F40" i="3" s="1"/>
  <c r="D8" i="2"/>
  <c r="F8" i="3" s="1"/>
  <c r="C90" i="2"/>
  <c r="C78" i="2"/>
  <c r="C85" i="2"/>
  <c r="D68" i="2"/>
  <c r="F68" i="3" s="1"/>
  <c r="D75" i="2"/>
  <c r="F75" i="3" s="1"/>
  <c r="D90" i="2"/>
  <c r="F90" i="3" s="1"/>
  <c r="D81" i="2"/>
  <c r="F81" i="3" s="1"/>
  <c r="D94" i="2"/>
  <c r="F94" i="3" s="1"/>
  <c r="C104" i="2"/>
  <c r="D113" i="2"/>
  <c r="F113" i="3" s="1"/>
  <c r="D116" i="2"/>
  <c r="F116" i="3" s="1"/>
  <c r="C121" i="2"/>
  <c r="C106" i="2"/>
  <c r="D120" i="2"/>
  <c r="F120" i="3" s="1"/>
  <c r="D109" i="2"/>
  <c r="F109" i="3" s="1"/>
  <c r="P95" i="3"/>
  <c r="Q95" i="3" s="1"/>
  <c r="R95" i="3" s="1"/>
  <c r="P114" i="3"/>
  <c r="Q114" i="3" s="1"/>
  <c r="R114" i="3" s="1"/>
  <c r="M119" i="3"/>
  <c r="N119" i="3" s="1"/>
  <c r="O119" i="3" s="1"/>
  <c r="P123" i="3"/>
  <c r="Q123" i="3" s="1"/>
  <c r="R123" i="3" s="1"/>
  <c r="P110" i="3"/>
  <c r="Q110" i="3" s="1"/>
  <c r="R110" i="3" s="1"/>
  <c r="M100" i="3"/>
  <c r="N100" i="3" s="1"/>
  <c r="O100" i="3" s="1"/>
  <c r="P107" i="3"/>
  <c r="Q107" i="3" s="1"/>
  <c r="R107" i="3" s="1"/>
  <c r="M97" i="3"/>
  <c r="N97" i="3" s="1"/>
  <c r="O97" i="3" s="1"/>
  <c r="M95" i="3"/>
  <c r="N95" i="3" s="1"/>
  <c r="O95" i="3" s="1"/>
  <c r="M106" i="3"/>
  <c r="N106" i="3" s="1"/>
  <c r="O106" i="3" s="1"/>
  <c r="M103" i="3"/>
  <c r="N103" i="3" s="1"/>
  <c r="O103" i="3" s="1"/>
  <c r="P88" i="3"/>
  <c r="Q88" i="3" s="1"/>
  <c r="R88" i="3" s="1"/>
  <c r="P68" i="3"/>
  <c r="Q68" i="3" s="1"/>
  <c r="R68" i="3" s="1"/>
  <c r="P80" i="3"/>
  <c r="Q80" i="3" s="1"/>
  <c r="R80" i="3" s="1"/>
  <c r="P65" i="3"/>
  <c r="Q65" i="3" s="1"/>
  <c r="R65" i="3" s="1"/>
  <c r="M72" i="3"/>
  <c r="N72" i="3" s="1"/>
  <c r="O72" i="3" s="1"/>
  <c r="M73" i="3"/>
  <c r="N73" i="3" s="1"/>
  <c r="O73" i="3" s="1"/>
  <c r="M55" i="3"/>
  <c r="N55" i="3" s="1"/>
  <c r="O55" i="3" s="1"/>
  <c r="M60" i="3"/>
  <c r="N60" i="3" s="1"/>
  <c r="O60" i="3" s="1"/>
  <c r="M36" i="3"/>
  <c r="N36" i="3" s="1"/>
  <c r="O36" i="3" s="1"/>
  <c r="P22" i="3"/>
  <c r="Q22" i="3" s="1"/>
  <c r="R22" i="3" s="1"/>
  <c r="M25" i="3"/>
  <c r="N25" i="3" s="1"/>
  <c r="O25" i="3" s="1"/>
  <c r="P27" i="3"/>
  <c r="Q27" i="3" s="1"/>
  <c r="R27" i="3" s="1"/>
  <c r="P9" i="3"/>
  <c r="Q9" i="3" s="1"/>
  <c r="R9" i="3" s="1"/>
  <c r="C124" i="2"/>
  <c r="M149" i="3"/>
  <c r="N149" i="3" s="1"/>
  <c r="O149" i="3" s="1"/>
  <c r="M132" i="3"/>
  <c r="N132" i="3" s="1"/>
  <c r="O132" i="3" s="1"/>
  <c r="P144" i="3"/>
  <c r="Q144" i="3" s="1"/>
  <c r="R144" i="3" s="1"/>
  <c r="D171" i="2"/>
  <c r="F171" i="3" s="1"/>
  <c r="D172" i="2"/>
  <c r="F172" i="3" s="1"/>
  <c r="P174" i="3"/>
  <c r="Q174" i="3" s="1"/>
  <c r="R174" i="3" s="1"/>
  <c r="P170" i="3"/>
  <c r="Q170" i="3" s="1"/>
  <c r="R170" i="3" s="1"/>
  <c r="M166" i="3"/>
  <c r="N166" i="3" s="1"/>
  <c r="O166" i="3" s="1"/>
  <c r="C188" i="2"/>
  <c r="C193" i="2"/>
  <c r="P202" i="3"/>
  <c r="Q202" i="3" s="1"/>
  <c r="R202" i="3" s="1"/>
  <c r="P240" i="3"/>
  <c r="Q240" i="3" s="1"/>
  <c r="R240" i="3" s="1"/>
  <c r="C323" i="2"/>
  <c r="C269" i="2"/>
  <c r="C26" i="2"/>
  <c r="C48" i="2"/>
  <c r="C15" i="2"/>
  <c r="C38" i="2"/>
  <c r="C34" i="2"/>
  <c r="C45" i="2"/>
  <c r="C57" i="2"/>
  <c r="C52" i="2"/>
  <c r="C8" i="2"/>
  <c r="D43" i="2"/>
  <c r="F43" i="3" s="1"/>
  <c r="D63" i="2"/>
  <c r="F63" i="3" s="1"/>
  <c r="D62" i="2"/>
  <c r="F62" i="3" s="1"/>
  <c r="D6" i="2"/>
  <c r="F6" i="3" s="1"/>
  <c r="D49" i="2"/>
  <c r="F49" i="3" s="1"/>
  <c r="D45" i="2"/>
  <c r="F45" i="3" s="1"/>
  <c r="D36" i="2"/>
  <c r="F36" i="3" s="1"/>
  <c r="D4" i="2"/>
  <c r="F4" i="3" s="1"/>
  <c r="C82" i="2"/>
  <c r="C70" i="2"/>
  <c r="C87" i="2"/>
  <c r="D92" i="2"/>
  <c r="F92" i="3" s="1"/>
  <c r="D71" i="2"/>
  <c r="F71" i="3" s="1"/>
  <c r="D70" i="2"/>
  <c r="F70" i="3" s="1"/>
  <c r="D77" i="2"/>
  <c r="F77" i="3" s="1"/>
  <c r="C94" i="2"/>
  <c r="D102" i="2"/>
  <c r="F102" i="3" s="1"/>
  <c r="C107" i="2"/>
  <c r="C110" i="2"/>
  <c r="D119" i="2"/>
  <c r="F119" i="3" s="1"/>
  <c r="D123" i="2"/>
  <c r="F123" i="3" s="1"/>
  <c r="D104" i="2"/>
  <c r="F104" i="3" s="1"/>
  <c r="C103" i="2"/>
  <c r="M113" i="3"/>
  <c r="N113" i="3" s="1"/>
  <c r="O113" i="3" s="1"/>
  <c r="M123" i="3"/>
  <c r="N123" i="3" s="1"/>
  <c r="O123" i="3" s="1"/>
  <c r="P109" i="3"/>
  <c r="Q109" i="3" s="1"/>
  <c r="R109" i="3" s="1"/>
  <c r="M118" i="3"/>
  <c r="N118" i="3" s="1"/>
  <c r="O118" i="3" s="1"/>
  <c r="M117" i="3"/>
  <c r="N117" i="3" s="1"/>
  <c r="O117" i="3" s="1"/>
  <c r="P98" i="3"/>
  <c r="Q98" i="3" s="1"/>
  <c r="R98" i="3" s="1"/>
  <c r="P92" i="3"/>
  <c r="Q92" i="3" s="1"/>
  <c r="R92" i="3" s="1"/>
  <c r="P89" i="3"/>
  <c r="Q89" i="3" s="1"/>
  <c r="R89" i="3" s="1"/>
  <c r="P104" i="3"/>
  <c r="Q104" i="3" s="1"/>
  <c r="R104" i="3" s="1"/>
  <c r="M92" i="3"/>
  <c r="N92" i="3" s="1"/>
  <c r="O92" i="3" s="1"/>
  <c r="M89" i="3"/>
  <c r="N89" i="3" s="1"/>
  <c r="O89" i="3" s="1"/>
  <c r="P101" i="3"/>
  <c r="Q101" i="3" s="1"/>
  <c r="R101" i="3" s="1"/>
  <c r="P66" i="3"/>
  <c r="Q66" i="3" s="1"/>
  <c r="R66" i="3" s="1"/>
  <c r="M77" i="3"/>
  <c r="N77" i="3" s="1"/>
  <c r="O77" i="3" s="1"/>
  <c r="M66" i="3"/>
  <c r="N66" i="3" s="1"/>
  <c r="O66" i="3" s="1"/>
  <c r="P59" i="3"/>
  <c r="Q59" i="3" s="1"/>
  <c r="R59" i="3" s="1"/>
  <c r="P70" i="3"/>
  <c r="Q70" i="3" s="1"/>
  <c r="R70" i="3" s="1"/>
  <c r="P49" i="3"/>
  <c r="Q49" i="3" s="1"/>
  <c r="R49" i="3" s="1"/>
  <c r="P54" i="3"/>
  <c r="Q54" i="3" s="1"/>
  <c r="R54" i="3" s="1"/>
  <c r="P52" i="3"/>
  <c r="Q52" i="3" s="1"/>
  <c r="R52" i="3" s="1"/>
  <c r="M23" i="3"/>
  <c r="N23" i="3" s="1"/>
  <c r="O23" i="3" s="1"/>
  <c r="P29" i="3"/>
  <c r="Q29" i="3" s="1"/>
  <c r="R29" i="3" s="1"/>
  <c r="M29" i="3"/>
  <c r="N29" i="3" s="1"/>
  <c r="O29" i="3" s="1"/>
  <c r="M30" i="3"/>
  <c r="N30" i="3" s="1"/>
  <c r="O30" i="3" s="1"/>
  <c r="M17" i="3"/>
  <c r="N17" i="3" s="1"/>
  <c r="O17" i="3" s="1"/>
  <c r="M14" i="3"/>
  <c r="N14" i="3" s="1"/>
  <c r="O14" i="3" s="1"/>
  <c r="C127" i="2"/>
  <c r="D147" i="2"/>
  <c r="F147" i="3" s="1"/>
  <c r="P137" i="3"/>
  <c r="Q137" i="3" s="1"/>
  <c r="R137" i="3" s="1"/>
  <c r="P130" i="3"/>
  <c r="Q130" i="3" s="1"/>
  <c r="R130" i="3" s="1"/>
  <c r="C165" i="2"/>
  <c r="C166" i="2"/>
  <c r="P173" i="3"/>
  <c r="Q173" i="3" s="1"/>
  <c r="R173" i="3" s="1"/>
  <c r="P164" i="3"/>
  <c r="Q164" i="3" s="1"/>
  <c r="R164" i="3" s="1"/>
  <c r="D186" i="2"/>
  <c r="F186" i="3" s="1"/>
  <c r="C208" i="2"/>
  <c r="P186" i="3"/>
  <c r="Q186" i="3" s="1"/>
  <c r="R186" i="3" s="1"/>
  <c r="C280" i="2"/>
  <c r="C131" i="2"/>
  <c r="C142" i="2"/>
  <c r="C132" i="2"/>
  <c r="D146" i="2"/>
  <c r="F146" i="3" s="1"/>
  <c r="D143" i="2"/>
  <c r="F143" i="3" s="1"/>
  <c r="D139" i="2"/>
  <c r="F139" i="3" s="1"/>
  <c r="P149" i="3"/>
  <c r="Q149" i="3" s="1"/>
  <c r="R149" i="3" s="1"/>
  <c r="M151" i="3"/>
  <c r="N151" i="3" s="1"/>
  <c r="O151" i="3" s="1"/>
  <c r="P146" i="3"/>
  <c r="Q146" i="3" s="1"/>
  <c r="R146" i="3" s="1"/>
  <c r="P134" i="3"/>
  <c r="Q134" i="3" s="1"/>
  <c r="R134" i="3" s="1"/>
  <c r="M124" i="3"/>
  <c r="N124" i="3" s="1"/>
  <c r="O124" i="3" s="1"/>
  <c r="P131" i="3"/>
  <c r="Q131" i="3" s="1"/>
  <c r="R131" i="3" s="1"/>
  <c r="P136" i="3"/>
  <c r="Q136" i="3" s="1"/>
  <c r="R136" i="3" s="1"/>
  <c r="M126" i="3"/>
  <c r="N126" i="3" s="1"/>
  <c r="O126" i="3" s="1"/>
  <c r="C172" i="2"/>
  <c r="D179" i="2"/>
  <c r="F179" i="3" s="1"/>
  <c r="D168" i="2"/>
  <c r="F168" i="3" s="1"/>
  <c r="C175" i="2"/>
  <c r="C163" i="2"/>
  <c r="D180" i="2"/>
  <c r="F180" i="3" s="1"/>
  <c r="C178" i="2"/>
  <c r="C153" i="2"/>
  <c r="P178" i="3"/>
  <c r="Q178" i="3" s="1"/>
  <c r="R178" i="3" s="1"/>
  <c r="M177" i="3"/>
  <c r="N177" i="3" s="1"/>
  <c r="O177" i="3" s="1"/>
  <c r="M173" i="3"/>
  <c r="N173" i="3" s="1"/>
  <c r="O173" i="3" s="1"/>
  <c r="M163" i="3"/>
  <c r="N163" i="3" s="1"/>
  <c r="O163" i="3" s="1"/>
  <c r="P162" i="3"/>
  <c r="Q162" i="3" s="1"/>
  <c r="R162" i="3" s="1"/>
  <c r="M152" i="3"/>
  <c r="N152" i="3" s="1"/>
  <c r="O152" i="3" s="1"/>
  <c r="P168" i="3"/>
  <c r="Q168" i="3" s="1"/>
  <c r="R168" i="3" s="1"/>
  <c r="M158" i="3"/>
  <c r="N158" i="3" s="1"/>
  <c r="O158" i="3" s="1"/>
  <c r="D212" i="2"/>
  <c r="F212" i="3" s="1"/>
  <c r="C187" i="2"/>
  <c r="C196" i="2"/>
  <c r="C191" i="2"/>
  <c r="C194" i="2"/>
  <c r="D211" i="2"/>
  <c r="F211" i="3" s="1"/>
  <c r="D188" i="2"/>
  <c r="F188" i="3" s="1"/>
  <c r="D190" i="2"/>
  <c r="F190" i="3" s="1"/>
  <c r="P203" i="3"/>
  <c r="Q203" i="3" s="1"/>
  <c r="R203" i="3" s="1"/>
  <c r="P208" i="3"/>
  <c r="Q208" i="3" s="1"/>
  <c r="R208" i="3" s="1"/>
  <c r="M200" i="3"/>
  <c r="N200" i="3" s="1"/>
  <c r="O200" i="3" s="1"/>
  <c r="M197" i="3"/>
  <c r="N197" i="3" s="1"/>
  <c r="O197" i="3" s="1"/>
  <c r="M185" i="3"/>
  <c r="N185" i="3" s="1"/>
  <c r="O185" i="3" s="1"/>
  <c r="C236" i="2"/>
  <c r="C217" i="2"/>
  <c r="C234" i="2"/>
  <c r="C224" i="2"/>
  <c r="C214" i="2"/>
  <c r="M241" i="3"/>
  <c r="N241" i="3" s="1"/>
  <c r="O241" i="3" s="1"/>
  <c r="M235" i="3"/>
  <c r="N235" i="3" s="1"/>
  <c r="O235" i="3" s="1"/>
  <c r="P214" i="3"/>
  <c r="Q214" i="3" s="1"/>
  <c r="R214" i="3" s="1"/>
  <c r="M230" i="3"/>
  <c r="N230" i="3" s="1"/>
  <c r="O230" i="3" s="1"/>
  <c r="P229" i="3"/>
  <c r="Q229" i="3" s="1"/>
  <c r="R229" i="3" s="1"/>
  <c r="D327" i="2"/>
  <c r="F327" i="3" s="1"/>
  <c r="C352" i="2"/>
  <c r="D337" i="2"/>
  <c r="F337" i="3" s="1"/>
  <c r="C259" i="2"/>
  <c r="C318" i="2"/>
  <c r="C265" i="2"/>
  <c r="C308" i="2"/>
  <c r="C351" i="2"/>
  <c r="C263" i="2"/>
  <c r="C274" i="2"/>
  <c r="C301" i="2"/>
  <c r="M354" i="3"/>
  <c r="N354" i="3" s="1"/>
  <c r="O354" i="3" s="1"/>
  <c r="P356" i="3"/>
  <c r="Q356" i="3" s="1"/>
  <c r="R356" i="3" s="1"/>
  <c r="M333" i="3"/>
  <c r="N333" i="3" s="1"/>
  <c r="O333" i="3" s="1"/>
  <c r="P301" i="3"/>
  <c r="Q301" i="3" s="1"/>
  <c r="R301" i="3" s="1"/>
  <c r="P289" i="3"/>
  <c r="Q289" i="3" s="1"/>
  <c r="R289" i="3" s="1"/>
  <c r="P280" i="3"/>
  <c r="Q280" i="3" s="1"/>
  <c r="R280" i="3" s="1"/>
  <c r="M63" i="3"/>
  <c r="N63" i="3" s="1"/>
  <c r="O63" i="3" s="1"/>
  <c r="P62" i="3"/>
  <c r="Q62" i="3" s="1"/>
  <c r="R62" i="3" s="1"/>
  <c r="P50" i="3"/>
  <c r="Q50" i="3" s="1"/>
  <c r="R50" i="3" s="1"/>
  <c r="P38" i="3"/>
  <c r="Q38" i="3" s="1"/>
  <c r="R38" i="3" s="1"/>
  <c r="P39" i="3"/>
  <c r="Q39" i="3" s="1"/>
  <c r="R39" i="3" s="1"/>
  <c r="P25" i="3"/>
  <c r="Q25" i="3" s="1"/>
  <c r="R25" i="3" s="1"/>
  <c r="P44" i="3"/>
  <c r="Q44" i="3" s="1"/>
  <c r="R44" i="3" s="1"/>
  <c r="M32" i="3"/>
  <c r="N32" i="3" s="1"/>
  <c r="O32" i="3" s="1"/>
  <c r="P23" i="3"/>
  <c r="Q23" i="3" s="1"/>
  <c r="R23" i="3" s="1"/>
  <c r="P24" i="3"/>
  <c r="Q24" i="3" s="1"/>
  <c r="R24" i="3" s="1"/>
  <c r="P18" i="3"/>
  <c r="Q18" i="3" s="1"/>
  <c r="R18" i="3" s="1"/>
  <c r="M8" i="3"/>
  <c r="N8" i="3" s="1"/>
  <c r="O8" i="3" s="1"/>
  <c r="M22" i="3"/>
  <c r="N22" i="3" s="1"/>
  <c r="O22" i="3" s="1"/>
  <c r="C139" i="2"/>
  <c r="C149" i="2"/>
  <c r="C145" i="2"/>
  <c r="C128" i="2"/>
  <c r="D142" i="2"/>
  <c r="F142" i="3" s="1"/>
  <c r="D145" i="2"/>
  <c r="F145" i="3" s="1"/>
  <c r="D144" i="2"/>
  <c r="F144" i="3" s="1"/>
  <c r="M147" i="3"/>
  <c r="N147" i="3" s="1"/>
  <c r="O147" i="3" s="1"/>
  <c r="M135" i="3"/>
  <c r="N135" i="3" s="1"/>
  <c r="O135" i="3" s="1"/>
  <c r="M144" i="3"/>
  <c r="N144" i="3" s="1"/>
  <c r="O144" i="3" s="1"/>
  <c r="P150" i="3"/>
  <c r="Q150" i="3" s="1"/>
  <c r="R150" i="3" s="1"/>
  <c r="M141" i="3"/>
  <c r="N141" i="3" s="1"/>
  <c r="O141" i="3" s="1"/>
  <c r="M146" i="3"/>
  <c r="N146" i="3" s="1"/>
  <c r="O146" i="3" s="1"/>
  <c r="P124" i="3"/>
  <c r="Q124" i="3" s="1"/>
  <c r="R124" i="3" s="1"/>
  <c r="D170" i="2"/>
  <c r="F170" i="3" s="1"/>
  <c r="C173" i="2"/>
  <c r="D182" i="2"/>
  <c r="F182" i="3" s="1"/>
  <c r="C159" i="2"/>
  <c r="D161" i="2"/>
  <c r="F161" i="3" s="1"/>
  <c r="C174" i="2"/>
  <c r="C162" i="2"/>
  <c r="P171" i="3"/>
  <c r="Q171" i="3" s="1"/>
  <c r="R171" i="3" s="1"/>
  <c r="M180" i="3"/>
  <c r="N180" i="3" s="1"/>
  <c r="O180" i="3" s="1"/>
  <c r="P161" i="3"/>
  <c r="Q161" i="3" s="1"/>
  <c r="R161" i="3" s="1"/>
  <c r="M172" i="3"/>
  <c r="N172" i="3" s="1"/>
  <c r="O172" i="3" s="1"/>
  <c r="P167" i="3"/>
  <c r="Q167" i="3" s="1"/>
  <c r="R167" i="3" s="1"/>
  <c r="M157" i="3"/>
  <c r="N157" i="3" s="1"/>
  <c r="O157" i="3" s="1"/>
  <c r="P156" i="3"/>
  <c r="Q156" i="3" s="1"/>
  <c r="R156" i="3" s="1"/>
  <c r="D196" i="2"/>
  <c r="F196" i="3" s="1"/>
  <c r="D185" i="2"/>
  <c r="F185" i="3" s="1"/>
  <c r="D194" i="2"/>
  <c r="F194" i="3" s="1"/>
  <c r="D189" i="2"/>
  <c r="F189" i="3" s="1"/>
  <c r="D192" i="2"/>
  <c r="F192" i="3" s="1"/>
  <c r="C205" i="2"/>
  <c r="D207" i="2"/>
  <c r="F207" i="3" s="1"/>
  <c r="C184" i="2"/>
  <c r="P205" i="3"/>
  <c r="Q205" i="3" s="1"/>
  <c r="R205" i="3" s="1"/>
  <c r="M208" i="3"/>
  <c r="N208" i="3" s="1"/>
  <c r="O208" i="3" s="1"/>
  <c r="M211" i="3"/>
  <c r="N211" i="3" s="1"/>
  <c r="O211" i="3" s="1"/>
  <c r="M207" i="3"/>
  <c r="N207" i="3" s="1"/>
  <c r="O207" i="3" s="1"/>
  <c r="M191" i="3"/>
  <c r="N191" i="3" s="1"/>
  <c r="O191" i="3" s="1"/>
  <c r="P198" i="3"/>
  <c r="Q198" i="3" s="1"/>
  <c r="R198" i="3" s="1"/>
  <c r="M188" i="3"/>
  <c r="N188" i="3" s="1"/>
  <c r="O188" i="3" s="1"/>
  <c r="P195" i="3"/>
  <c r="Q195" i="3" s="1"/>
  <c r="R195" i="3" s="1"/>
  <c r="D234" i="2"/>
  <c r="F234" i="3" s="1"/>
  <c r="D237" i="2"/>
  <c r="F237" i="3" s="1"/>
  <c r="D243" i="2"/>
  <c r="F243" i="3" s="1"/>
  <c r="C216" i="2"/>
  <c r="P241" i="3"/>
  <c r="Q241" i="3" s="1"/>
  <c r="R241" i="3" s="1"/>
  <c r="M233" i="3"/>
  <c r="N233" i="3" s="1"/>
  <c r="O233" i="3" s="1"/>
  <c r="M229" i="3"/>
  <c r="N229" i="3" s="1"/>
  <c r="O229" i="3" s="1"/>
  <c r="M227" i="3"/>
  <c r="N227" i="3" s="1"/>
  <c r="O227" i="3" s="1"/>
  <c r="D295" i="2"/>
  <c r="F295" i="3" s="1"/>
  <c r="D351" i="2"/>
  <c r="F351" i="3" s="1"/>
  <c r="D329" i="2"/>
  <c r="F329" i="3" s="1"/>
  <c r="C296" i="2"/>
  <c r="D316" i="2"/>
  <c r="F316" i="3" s="1"/>
  <c r="D255" i="2"/>
  <c r="F255" i="3" s="1"/>
  <c r="D290" i="2"/>
  <c r="F290" i="3" s="1"/>
  <c r="D349" i="2"/>
  <c r="F349" i="3" s="1"/>
  <c r="C255" i="2"/>
  <c r="D256" i="2"/>
  <c r="F256" i="3" s="1"/>
  <c r="D283" i="2"/>
  <c r="F283" i="3" s="1"/>
  <c r="P354" i="3"/>
  <c r="Q354" i="3" s="1"/>
  <c r="R354" i="3" s="1"/>
  <c r="P331" i="3"/>
  <c r="Q331" i="3" s="1"/>
  <c r="R331" i="3" s="1"/>
  <c r="M304" i="3"/>
  <c r="N304" i="3" s="1"/>
  <c r="O304" i="3" s="1"/>
  <c r="P290" i="3"/>
  <c r="Q290" i="3" s="1"/>
  <c r="R290" i="3" s="1"/>
  <c r="M277" i="3"/>
  <c r="N277" i="3" s="1"/>
  <c r="O277" i="3" s="1"/>
  <c r="M255" i="3"/>
  <c r="N255" i="3" s="1"/>
  <c r="O255" i="3" s="1"/>
  <c r="M199" i="3"/>
  <c r="N199" i="3" s="1"/>
  <c r="O199" i="3" s="1"/>
  <c r="M196" i="3"/>
  <c r="N196" i="3" s="1"/>
  <c r="O196" i="3" s="1"/>
  <c r="M193" i="3"/>
  <c r="N193" i="3" s="1"/>
  <c r="O193" i="3" s="1"/>
  <c r="C213" i="2"/>
  <c r="C220" i="2"/>
  <c r="C223" i="2"/>
  <c r="C229" i="2"/>
  <c r="D232" i="2"/>
  <c r="F232" i="3" s="1"/>
  <c r="M243" i="3"/>
  <c r="N243" i="3" s="1"/>
  <c r="O243" i="3" s="1"/>
  <c r="M225" i="3"/>
  <c r="N225" i="3" s="1"/>
  <c r="O225" i="3" s="1"/>
  <c r="M223" i="3"/>
  <c r="N223" i="3" s="1"/>
  <c r="O223" i="3" s="1"/>
  <c r="D326" i="2"/>
  <c r="F326" i="3" s="1"/>
  <c r="D294" i="2"/>
  <c r="F294" i="3" s="1"/>
  <c r="D305" i="2"/>
  <c r="F305" i="3" s="1"/>
  <c r="D270" i="2"/>
  <c r="F270" i="3" s="1"/>
  <c r="C286" i="2"/>
  <c r="D354" i="2"/>
  <c r="F354" i="3" s="1"/>
  <c r="C276" i="2"/>
  <c r="C319" i="2"/>
  <c r="D336" i="2"/>
  <c r="F336" i="3" s="1"/>
  <c r="C322" i="2"/>
  <c r="D251" i="2"/>
  <c r="F251" i="3" s="1"/>
  <c r="M349" i="3"/>
  <c r="N349" i="3" s="1"/>
  <c r="O349" i="3" s="1"/>
  <c r="M300" i="3"/>
  <c r="N300" i="3" s="1"/>
  <c r="O300" i="3" s="1"/>
  <c r="M280" i="3"/>
  <c r="N280" i="3" s="1"/>
  <c r="O280" i="3" s="1"/>
  <c r="P265" i="3"/>
  <c r="Q265" i="3" s="1"/>
  <c r="R265" i="3" s="1"/>
  <c r="P253" i="3"/>
  <c r="Q253" i="3" s="1"/>
  <c r="R253" i="3" s="1"/>
  <c r="M59" i="3"/>
  <c r="N59" i="3" s="1"/>
  <c r="O59" i="3" s="1"/>
  <c r="P53" i="3"/>
  <c r="Q53" i="3" s="1"/>
  <c r="R53" i="3" s="1"/>
  <c r="P58" i="3"/>
  <c r="Q58" i="3" s="1"/>
  <c r="R58" i="3" s="1"/>
  <c r="P34" i="3"/>
  <c r="Q34" i="3" s="1"/>
  <c r="R34" i="3" s="1"/>
  <c r="P35" i="3"/>
  <c r="Q35" i="3" s="1"/>
  <c r="R35" i="3" s="1"/>
  <c r="P40" i="3"/>
  <c r="Q40" i="3" s="1"/>
  <c r="R40" i="3" s="1"/>
  <c r="M26" i="3"/>
  <c r="N26" i="3" s="1"/>
  <c r="O26" i="3" s="1"/>
  <c r="M19" i="3"/>
  <c r="N19" i="3" s="1"/>
  <c r="O19" i="3" s="1"/>
  <c r="P14" i="3"/>
  <c r="Q14" i="3" s="1"/>
  <c r="R14" i="3" s="1"/>
  <c r="M4" i="3"/>
  <c r="N4" i="3" s="1"/>
  <c r="O4" i="3" s="1"/>
  <c r="M18" i="3"/>
  <c r="N18" i="3" s="1"/>
  <c r="O18" i="3" s="1"/>
  <c r="C134" i="2"/>
  <c r="C133" i="2"/>
  <c r="C148" i="2"/>
  <c r="D148" i="2"/>
  <c r="F148" i="3" s="1"/>
  <c r="D126" i="2"/>
  <c r="F126" i="3" s="1"/>
  <c r="D133" i="2"/>
  <c r="F133" i="3" s="1"/>
  <c r="D132" i="2"/>
  <c r="F132" i="3" s="1"/>
  <c r="M131" i="3"/>
  <c r="N131" i="3" s="1"/>
  <c r="O131" i="3" s="1"/>
  <c r="P145" i="3"/>
  <c r="Q145" i="3" s="1"/>
  <c r="R145" i="3" s="1"/>
  <c r="M140" i="3"/>
  <c r="N140" i="3" s="1"/>
  <c r="O140" i="3" s="1"/>
  <c r="P147" i="3"/>
  <c r="Q147" i="3" s="1"/>
  <c r="R147" i="3" s="1"/>
  <c r="M137" i="3"/>
  <c r="N137" i="3" s="1"/>
  <c r="O137" i="3" s="1"/>
  <c r="M142" i="3"/>
  <c r="N142" i="3" s="1"/>
  <c r="O142" i="3" s="1"/>
  <c r="C152" i="2"/>
  <c r="C156" i="2"/>
  <c r="D163" i="2"/>
  <c r="F163" i="3" s="1"/>
  <c r="C168" i="2"/>
  <c r="C179" i="2"/>
  <c r="D181" i="2"/>
  <c r="F181" i="3" s="1"/>
  <c r="D164" i="2"/>
  <c r="F164" i="3" s="1"/>
  <c r="C169" i="2"/>
  <c r="M169" i="3"/>
  <c r="N169" i="3" s="1"/>
  <c r="O169" i="3" s="1"/>
  <c r="P177" i="3"/>
  <c r="Q177" i="3" s="1"/>
  <c r="R177" i="3" s="1"/>
  <c r="P157" i="3"/>
  <c r="Q157" i="3" s="1"/>
  <c r="R157" i="3" s="1"/>
  <c r="M168" i="3"/>
  <c r="N168" i="3" s="1"/>
  <c r="O168" i="3" s="1"/>
  <c r="P163" i="3"/>
  <c r="Q163" i="3" s="1"/>
  <c r="R163" i="3" s="1"/>
  <c r="M153" i="3"/>
  <c r="N153" i="3" s="1"/>
  <c r="O153" i="3" s="1"/>
  <c r="P152" i="3"/>
  <c r="Q152" i="3" s="1"/>
  <c r="R152" i="3" s="1"/>
  <c r="C203" i="2"/>
  <c r="C212" i="2"/>
  <c r="C207" i="2"/>
  <c r="C210" i="2"/>
  <c r="D204" i="2"/>
  <c r="F204" i="3" s="1"/>
  <c r="D195" i="2"/>
  <c r="F195" i="3" s="1"/>
  <c r="D206" i="2"/>
  <c r="F206" i="3" s="1"/>
  <c r="P188" i="3"/>
  <c r="Q188" i="3" s="1"/>
  <c r="R188" i="3" s="1"/>
  <c r="M206" i="3"/>
  <c r="N206" i="3" s="1"/>
  <c r="O206" i="3" s="1"/>
  <c r="P200" i="3"/>
  <c r="Q200" i="3" s="1"/>
  <c r="R200" i="3" s="1"/>
  <c r="M210" i="3"/>
  <c r="N210" i="3" s="1"/>
  <c r="O210" i="3" s="1"/>
  <c r="P197" i="3"/>
  <c r="Q197" i="3" s="1"/>
  <c r="R197" i="3" s="1"/>
  <c r="M187" i="3"/>
  <c r="N187" i="3" s="1"/>
  <c r="O187" i="3" s="1"/>
  <c r="P194" i="3"/>
  <c r="Q194" i="3" s="1"/>
  <c r="R194" i="3" s="1"/>
  <c r="M184" i="3"/>
  <c r="N184" i="3" s="1"/>
  <c r="O184" i="3" s="1"/>
  <c r="P191" i="3"/>
  <c r="Q191" i="3" s="1"/>
  <c r="R191" i="3" s="1"/>
  <c r="D228" i="2"/>
  <c r="F228" i="3" s="1"/>
  <c r="D218" i="2"/>
  <c r="F218" i="3" s="1"/>
  <c r="D221" i="2"/>
  <c r="F221" i="3" s="1"/>
  <c r="D219" i="2"/>
  <c r="F219" i="3" s="1"/>
  <c r="D241" i="2"/>
  <c r="F241" i="3" s="1"/>
  <c r="P234" i="3"/>
  <c r="Q234" i="3" s="1"/>
  <c r="R234" i="3" s="1"/>
  <c r="M221" i="3"/>
  <c r="N221" i="3" s="1"/>
  <c r="O221" i="3" s="1"/>
  <c r="M219" i="3"/>
  <c r="N219" i="3" s="1"/>
  <c r="O219" i="3" s="1"/>
  <c r="C362" i="2"/>
  <c r="C328" i="2"/>
  <c r="C288" i="2"/>
  <c r="D297" i="2"/>
  <c r="F297" i="3" s="1"/>
  <c r="C358" i="2"/>
  <c r="D284" i="2"/>
  <c r="F284" i="3" s="1"/>
  <c r="D346" i="2"/>
  <c r="F346" i="3" s="1"/>
  <c r="D258" i="2"/>
  <c r="F258" i="3" s="1"/>
  <c r="D317" i="2"/>
  <c r="F317" i="3" s="1"/>
  <c r="D320" i="2"/>
  <c r="F320" i="3" s="1"/>
  <c r="C365" i="2"/>
  <c r="P361" i="3"/>
  <c r="Q361" i="3" s="1"/>
  <c r="R361" i="3" s="1"/>
  <c r="P341" i="3"/>
  <c r="Q341" i="3" s="1"/>
  <c r="R341" i="3" s="1"/>
  <c r="M323" i="3"/>
  <c r="N323" i="3" s="1"/>
  <c r="O323" i="3" s="1"/>
  <c r="M315" i="3"/>
  <c r="N315" i="3" s="1"/>
  <c r="O315" i="3" s="1"/>
  <c r="M316" i="3"/>
  <c r="N316" i="3" s="1"/>
  <c r="O316" i="3" s="1"/>
  <c r="P267" i="3"/>
  <c r="Q267" i="3" s="1"/>
  <c r="R267" i="3" s="1"/>
  <c r="M248" i="3"/>
  <c r="N248" i="3" s="1"/>
  <c r="O248" i="3" s="1"/>
  <c r="M44" i="3"/>
  <c r="N44" i="3" s="1"/>
  <c r="O44" i="3" s="1"/>
  <c r="P28" i="3"/>
  <c r="Q28" i="3" s="1"/>
  <c r="R28" i="3" s="1"/>
  <c r="M34" i="3"/>
  <c r="N34" i="3" s="1"/>
  <c r="O34" i="3" s="1"/>
  <c r="M33" i="3"/>
  <c r="N33" i="3" s="1"/>
  <c r="O33" i="3" s="1"/>
  <c r="M39" i="3"/>
  <c r="N39" i="3" s="1"/>
  <c r="O39" i="3" s="1"/>
  <c r="P17" i="3"/>
  <c r="Q17" i="3" s="1"/>
  <c r="R17" i="3" s="1"/>
  <c r="M7" i="3"/>
  <c r="N7" i="3" s="1"/>
  <c r="O7" i="3" s="1"/>
  <c r="P19" i="3"/>
  <c r="Q19" i="3" s="1"/>
  <c r="R19" i="3" s="1"/>
  <c r="M9" i="3"/>
  <c r="N9" i="3" s="1"/>
  <c r="O9" i="3" s="1"/>
  <c r="P16" i="3"/>
  <c r="Q16" i="3" s="1"/>
  <c r="R16" i="3" s="1"/>
  <c r="M6" i="3"/>
  <c r="N6" i="3" s="1"/>
  <c r="O6" i="3" s="1"/>
  <c r="C130" i="2"/>
  <c r="C125" i="2"/>
  <c r="C144" i="2"/>
  <c r="D127" i="2"/>
  <c r="F127" i="3" s="1"/>
  <c r="D151" i="2"/>
  <c r="F151" i="3" s="1"/>
  <c r="D129" i="2"/>
  <c r="F129" i="3" s="1"/>
  <c r="D128" i="2"/>
  <c r="F128" i="3" s="1"/>
  <c r="M127" i="3"/>
  <c r="N127" i="3" s="1"/>
  <c r="O127" i="3" s="1"/>
  <c r="P125" i="3"/>
  <c r="Q125" i="3" s="1"/>
  <c r="R125" i="3" s="1"/>
  <c r="P138" i="3"/>
  <c r="Q138" i="3" s="1"/>
  <c r="R138" i="3" s="1"/>
  <c r="M128" i="3"/>
  <c r="N128" i="3" s="1"/>
  <c r="O128" i="3" s="1"/>
  <c r="P135" i="3"/>
  <c r="Q135" i="3" s="1"/>
  <c r="R135" i="3" s="1"/>
  <c r="M125" i="3"/>
  <c r="N125" i="3" s="1"/>
  <c r="O125" i="3" s="1"/>
  <c r="P140" i="3"/>
  <c r="Q140" i="3" s="1"/>
  <c r="R140" i="3" s="1"/>
  <c r="M130" i="3"/>
  <c r="N130" i="3" s="1"/>
  <c r="O130" i="3" s="1"/>
  <c r="D173" i="2"/>
  <c r="F173" i="3" s="1"/>
  <c r="D154" i="2"/>
  <c r="F154" i="3" s="1"/>
  <c r="C157" i="2"/>
  <c r="D166" i="2"/>
  <c r="F166" i="3" s="1"/>
  <c r="D177" i="2"/>
  <c r="F177" i="3" s="1"/>
  <c r="C167" i="2"/>
  <c r="C158" i="2"/>
  <c r="D167" i="2"/>
  <c r="F167" i="3" s="1"/>
  <c r="P176" i="3"/>
  <c r="Q176" i="3" s="1"/>
  <c r="R176" i="3" s="1"/>
  <c r="P182" i="3"/>
  <c r="Q182" i="3" s="1"/>
  <c r="R182" i="3" s="1"/>
  <c r="M167" i="3"/>
  <c r="N167" i="3" s="1"/>
  <c r="O167" i="3" s="1"/>
  <c r="P166" i="3"/>
  <c r="Q166" i="3" s="1"/>
  <c r="R166" i="3" s="1"/>
  <c r="M156" i="3"/>
  <c r="N156" i="3" s="1"/>
  <c r="O156" i="3" s="1"/>
  <c r="P172" i="3"/>
  <c r="Q172" i="3" s="1"/>
  <c r="R172" i="3" s="1"/>
  <c r="M162" i="3"/>
  <c r="N162" i="3" s="1"/>
  <c r="O162" i="3" s="1"/>
  <c r="D201" i="2"/>
  <c r="F201" i="3" s="1"/>
  <c r="D210" i="2"/>
  <c r="F210" i="3" s="1"/>
  <c r="D205" i="2"/>
  <c r="F205" i="3" s="1"/>
  <c r="D208" i="2"/>
  <c r="F208" i="3" s="1"/>
  <c r="C190" i="2"/>
  <c r="C189" i="2"/>
  <c r="C200" i="2"/>
  <c r="P211" i="3"/>
  <c r="Q211" i="3" s="1"/>
  <c r="R211" i="3" s="1"/>
  <c r="P196" i="3"/>
  <c r="Q196" i="3" s="1"/>
  <c r="R196" i="3" s="1"/>
  <c r="M190" i="3"/>
  <c r="N190" i="3" s="1"/>
  <c r="O190" i="3" s="1"/>
  <c r="M205" i="3"/>
  <c r="N205" i="3" s="1"/>
  <c r="O205" i="3" s="1"/>
  <c r="P204" i="3"/>
  <c r="Q204" i="3" s="1"/>
  <c r="R204" i="3" s="1"/>
  <c r="P185" i="3"/>
  <c r="Q185" i="3" s="1"/>
  <c r="R185" i="3" s="1"/>
  <c r="M201" i="3"/>
  <c r="N201" i="3" s="1"/>
  <c r="O201" i="3" s="1"/>
  <c r="D231" i="2"/>
  <c r="F231" i="3" s="1"/>
  <c r="D239" i="2"/>
  <c r="F239" i="3" s="1"/>
  <c r="C215" i="2"/>
  <c r="C226" i="2"/>
  <c r="D233" i="2"/>
  <c r="F233" i="3" s="1"/>
  <c r="M242" i="3"/>
  <c r="N242" i="3" s="1"/>
  <c r="O242" i="3" s="1"/>
  <c r="M237" i="3"/>
  <c r="N237" i="3" s="1"/>
  <c r="O237" i="3" s="1"/>
  <c r="P222" i="3"/>
  <c r="Q222" i="3" s="1"/>
  <c r="R222" i="3" s="1"/>
  <c r="P216" i="3"/>
  <c r="Q216" i="3" s="1"/>
  <c r="R216" i="3" s="1"/>
  <c r="C336" i="2"/>
  <c r="C345" i="2"/>
  <c r="D246" i="2"/>
  <c r="F246" i="3" s="1"/>
  <c r="C291" i="2"/>
  <c r="C350" i="2"/>
  <c r="C262" i="2"/>
  <c r="C340" i="2"/>
  <c r="D250" i="2"/>
  <c r="F250" i="3" s="1"/>
  <c r="C295" i="2"/>
  <c r="C314" i="2"/>
  <c r="D347" i="2"/>
  <c r="F347" i="3" s="1"/>
  <c r="M358" i="3"/>
  <c r="N358" i="3" s="1"/>
  <c r="O358" i="3" s="1"/>
  <c r="P337" i="3"/>
  <c r="Q337" i="3" s="1"/>
  <c r="R337" i="3" s="1"/>
  <c r="P313" i="3"/>
  <c r="Q313" i="3" s="1"/>
  <c r="R313" i="3" s="1"/>
  <c r="M284" i="3"/>
  <c r="N284" i="3" s="1"/>
  <c r="O284" i="3" s="1"/>
  <c r="M272" i="3"/>
  <c r="N272" i="3" s="1"/>
  <c r="O272" i="3" s="1"/>
  <c r="P43" i="3"/>
  <c r="Q43" i="3" s="1"/>
  <c r="R43" i="3" s="1"/>
  <c r="M56" i="3"/>
  <c r="N56" i="3" s="1"/>
  <c r="O56" i="3" s="1"/>
  <c r="P42" i="3"/>
  <c r="Q42" i="3" s="1"/>
  <c r="R42" i="3" s="1"/>
  <c r="P33" i="3"/>
  <c r="Q33" i="3" s="1"/>
  <c r="R33" i="3" s="1"/>
  <c r="M38" i="3"/>
  <c r="N38" i="3" s="1"/>
  <c r="O38" i="3" s="1"/>
  <c r="P30" i="3"/>
  <c r="Q30" i="3" s="1"/>
  <c r="R30" i="3" s="1"/>
  <c r="P37" i="3"/>
  <c r="Q37" i="3" s="1"/>
  <c r="R37" i="3" s="1"/>
  <c r="P31" i="3"/>
  <c r="Q31" i="3" s="1"/>
  <c r="R31" i="3" s="1"/>
  <c r="P5" i="3"/>
  <c r="Q5" i="3" s="1"/>
  <c r="R5" i="3" s="1"/>
  <c r="M12" i="3"/>
  <c r="N12" i="3" s="1"/>
  <c r="O12" i="3" s="1"/>
  <c r="P7" i="3"/>
  <c r="Q7" i="3" s="1"/>
  <c r="R7" i="3" s="1"/>
  <c r="P4" i="3"/>
  <c r="Q4" i="3" s="1"/>
  <c r="R4" i="3" s="1"/>
  <c r="C126" i="2"/>
  <c r="C151" i="2"/>
  <c r="C140" i="2"/>
  <c r="D135" i="2"/>
  <c r="F135" i="3" s="1"/>
  <c r="D131" i="2"/>
  <c r="F131" i="3" s="1"/>
  <c r="D125" i="2"/>
  <c r="F125" i="3" s="1"/>
  <c r="D124" i="2"/>
  <c r="F124" i="3" s="1"/>
  <c r="M143" i="3"/>
  <c r="N143" i="3" s="1"/>
  <c r="O143" i="3" s="1"/>
  <c r="P126" i="3"/>
  <c r="Q126" i="3" s="1"/>
  <c r="R126" i="3" s="1"/>
  <c r="M145" i="3"/>
  <c r="N145" i="3" s="1"/>
  <c r="O145" i="3" s="1"/>
  <c r="M150" i="3"/>
  <c r="N150" i="3" s="1"/>
  <c r="O150" i="3" s="1"/>
  <c r="P128" i="3"/>
  <c r="Q128" i="3" s="1"/>
  <c r="R128" i="3" s="1"/>
  <c r="C180" i="2"/>
  <c r="C170" i="2"/>
  <c r="D155" i="2"/>
  <c r="F155" i="3" s="1"/>
  <c r="C160" i="2"/>
  <c r="C171" i="2"/>
  <c r="C154" i="2"/>
  <c r="D156" i="2"/>
  <c r="F156" i="3" s="1"/>
  <c r="C161" i="2"/>
  <c r="P179" i="3"/>
  <c r="Q179" i="3" s="1"/>
  <c r="R179" i="3" s="1"/>
  <c r="P175" i="3"/>
  <c r="Q175" i="3" s="1"/>
  <c r="R175" i="3" s="1"/>
  <c r="M179" i="3"/>
  <c r="N179" i="3" s="1"/>
  <c r="O179" i="3" s="1"/>
  <c r="P165" i="3"/>
  <c r="Q165" i="3" s="1"/>
  <c r="R165" i="3" s="1"/>
  <c r="M155" i="3"/>
  <c r="N155" i="3" s="1"/>
  <c r="O155" i="3" s="1"/>
  <c r="P154" i="3"/>
  <c r="Q154" i="3" s="1"/>
  <c r="R154" i="3" s="1"/>
  <c r="M161" i="3"/>
  <c r="N161" i="3" s="1"/>
  <c r="O161" i="3" s="1"/>
  <c r="P160" i="3"/>
  <c r="Q160" i="3" s="1"/>
  <c r="R160" i="3" s="1"/>
  <c r="D183" i="2"/>
  <c r="F183" i="3" s="1"/>
  <c r="C195" i="2"/>
  <c r="C204" i="2"/>
  <c r="C199" i="2"/>
  <c r="C202" i="2"/>
  <c r="C201" i="2"/>
  <c r="D187" i="2"/>
  <c r="F187" i="3" s="1"/>
  <c r="D198" i="2"/>
  <c r="F198" i="3" s="1"/>
  <c r="P184" i="3"/>
  <c r="Q184" i="3" s="1"/>
  <c r="R184" i="3" s="1"/>
  <c r="M212" i="3"/>
  <c r="N212" i="3" s="1"/>
  <c r="O212" i="3" s="1"/>
  <c r="M198" i="3"/>
  <c r="N198" i="3" s="1"/>
  <c r="O198" i="3" s="1"/>
  <c r="P201" i="3"/>
  <c r="Q201" i="3" s="1"/>
  <c r="R201" i="3" s="1"/>
  <c r="M195" i="3"/>
  <c r="N195" i="3" s="1"/>
  <c r="O195" i="3" s="1"/>
  <c r="M192" i="3"/>
  <c r="N192" i="3" s="1"/>
  <c r="O192" i="3" s="1"/>
  <c r="P199" i="3"/>
  <c r="Q199" i="3" s="1"/>
  <c r="R199" i="3" s="1"/>
  <c r="M189" i="3"/>
  <c r="N189" i="3" s="1"/>
  <c r="O189" i="3" s="1"/>
  <c r="C225" i="2"/>
  <c r="C233" i="2"/>
  <c r="C238" i="2"/>
  <c r="D216" i="2"/>
  <c r="F216" i="3" s="1"/>
  <c r="C227" i="2"/>
  <c r="P238" i="3"/>
  <c r="Q238" i="3" s="1"/>
  <c r="R238" i="3" s="1"/>
  <c r="P243" i="3"/>
  <c r="Q243" i="3" s="1"/>
  <c r="R243" i="3" s="1"/>
  <c r="M217" i="3"/>
  <c r="N217" i="3" s="1"/>
  <c r="O217" i="3" s="1"/>
  <c r="M215" i="3"/>
  <c r="N215" i="3" s="1"/>
  <c r="O215" i="3" s="1"/>
  <c r="C361" i="2"/>
  <c r="D319" i="2"/>
  <c r="F319" i="3" s="1"/>
  <c r="D361" i="2"/>
  <c r="F361" i="3" s="1"/>
  <c r="D273" i="2"/>
  <c r="F273" i="3" s="1"/>
  <c r="D348" i="2"/>
  <c r="F348" i="3" s="1"/>
  <c r="C254" i="2"/>
  <c r="D322" i="2"/>
  <c r="F322" i="3" s="1"/>
  <c r="D287" i="2"/>
  <c r="F287" i="3" s="1"/>
  <c r="C287" i="2"/>
  <c r="D288" i="2"/>
  <c r="F288" i="3" s="1"/>
  <c r="C333" i="2"/>
  <c r="M356" i="3"/>
  <c r="N356" i="3" s="1"/>
  <c r="O356" i="3" s="1"/>
  <c r="P335" i="3"/>
  <c r="Q335" i="3" s="1"/>
  <c r="R335" i="3" s="1"/>
  <c r="P340" i="3"/>
  <c r="Q340" i="3" s="1"/>
  <c r="R340" i="3" s="1"/>
  <c r="P310" i="3"/>
  <c r="Q310" i="3" s="1"/>
  <c r="R310" i="3" s="1"/>
  <c r="M278" i="3"/>
  <c r="N278" i="3" s="1"/>
  <c r="O278" i="3" s="1"/>
  <c r="P269" i="3"/>
  <c r="Q269" i="3" s="1"/>
  <c r="R269" i="3" s="1"/>
  <c r="P252" i="3"/>
  <c r="Q252" i="3" s="1"/>
  <c r="R252" i="3" s="1"/>
  <c r="C147" i="2"/>
  <c r="C146" i="2"/>
  <c r="C135" i="2"/>
  <c r="C136" i="2"/>
  <c r="D150" i="2"/>
  <c r="F150" i="3" s="1"/>
  <c r="D138" i="2"/>
  <c r="F138" i="3" s="1"/>
  <c r="D149" i="2"/>
  <c r="P133" i="3"/>
  <c r="Q133" i="3" s="1"/>
  <c r="R133" i="3" s="1"/>
  <c r="P151" i="3"/>
  <c r="Q151" i="3" s="1"/>
  <c r="R151" i="3" s="1"/>
  <c r="M136" i="3"/>
  <c r="N136" i="3" s="1"/>
  <c r="O136" i="3" s="1"/>
  <c r="P143" i="3"/>
  <c r="Q143" i="3" s="1"/>
  <c r="R143" i="3" s="1"/>
  <c r="M133" i="3"/>
  <c r="N133" i="3" s="1"/>
  <c r="O133" i="3" s="1"/>
  <c r="P148" i="3"/>
  <c r="Q148" i="3" s="1"/>
  <c r="R148" i="3" s="1"/>
  <c r="M138" i="3"/>
  <c r="N138" i="3" s="1"/>
  <c r="O138" i="3" s="1"/>
  <c r="D178" i="2"/>
  <c r="D160" i="2"/>
  <c r="F160" i="3" s="1"/>
  <c r="D157" i="2"/>
  <c r="F157" i="3" s="1"/>
  <c r="D158" i="2"/>
  <c r="F158" i="3" s="1"/>
  <c r="D169" i="2"/>
  <c r="F169" i="3" s="1"/>
  <c r="C182" i="2"/>
  <c r="D165" i="2"/>
  <c r="F165" i="3" s="1"/>
  <c r="D159" i="2"/>
  <c r="F159" i="3" s="1"/>
  <c r="M182" i="3"/>
  <c r="N182" i="3" s="1"/>
  <c r="O182" i="3" s="1"/>
  <c r="M175" i="3"/>
  <c r="N175" i="3" s="1"/>
  <c r="O175" i="3" s="1"/>
  <c r="M178" i="3"/>
  <c r="N178" i="3" s="1"/>
  <c r="O178" i="3" s="1"/>
  <c r="M176" i="3"/>
  <c r="N176" i="3" s="1"/>
  <c r="O176" i="3" s="1"/>
  <c r="P153" i="3"/>
  <c r="Q153" i="3" s="1"/>
  <c r="R153" i="3" s="1"/>
  <c r="M164" i="3"/>
  <c r="N164" i="3" s="1"/>
  <c r="O164" i="3" s="1"/>
  <c r="P159" i="3"/>
  <c r="Q159" i="3" s="1"/>
  <c r="R159" i="3" s="1"/>
  <c r="M170" i="3"/>
  <c r="N170" i="3" s="1"/>
  <c r="O170" i="3" s="1"/>
  <c r="C183" i="2"/>
  <c r="D193" i="2"/>
  <c r="F193" i="3" s="1"/>
  <c r="D202" i="2"/>
  <c r="F202" i="3" s="1"/>
  <c r="D197" i="2"/>
  <c r="F197" i="3" s="1"/>
  <c r="D200" i="2"/>
  <c r="F200" i="3" s="1"/>
  <c r="D191" i="2"/>
  <c r="F191" i="3" s="1"/>
  <c r="C206" i="2"/>
  <c r="C192" i="2"/>
  <c r="M209" i="3"/>
  <c r="N209" i="3" s="1"/>
  <c r="O209" i="3" s="1"/>
  <c r="M204" i="3"/>
  <c r="N204" i="3" s="1"/>
  <c r="O204" i="3" s="1"/>
  <c r="P206" i="3"/>
  <c r="Q206" i="3" s="1"/>
  <c r="R206" i="3" s="1"/>
  <c r="P192" i="3"/>
  <c r="Q192" i="3" s="1"/>
  <c r="R192" i="3" s="1"/>
  <c r="P209" i="3"/>
  <c r="Q209" i="3" s="1"/>
  <c r="R209" i="3" s="1"/>
  <c r="P193" i="3"/>
  <c r="Q193" i="3" s="1"/>
  <c r="R193" i="3" s="1"/>
  <c r="M183" i="3"/>
  <c r="N183" i="3" s="1"/>
  <c r="O183" i="3" s="1"/>
  <c r="P190" i="3"/>
  <c r="Q190" i="3" s="1"/>
  <c r="R190" i="3" s="1"/>
  <c r="D242" i="2"/>
  <c r="D223" i="2"/>
  <c r="F223" i="3" s="1"/>
  <c r="D240" i="2"/>
  <c r="F240" i="3" s="1"/>
  <c r="D238" i="2"/>
  <c r="F238" i="3" s="1"/>
  <c r="C219" i="2"/>
  <c r="P236" i="3"/>
  <c r="Q236" i="3" s="1"/>
  <c r="R236" i="3" s="1"/>
  <c r="P218" i="3"/>
  <c r="Q218" i="3" s="1"/>
  <c r="R218" i="3" s="1"/>
  <c r="P233" i="3"/>
  <c r="Q233" i="3" s="1"/>
  <c r="R233" i="3" s="1"/>
  <c r="C329" i="2"/>
  <c r="D334" i="2"/>
  <c r="C355" i="2"/>
  <c r="D265" i="2"/>
  <c r="F265" i="3" s="1"/>
  <c r="C326" i="2"/>
  <c r="D252" i="2"/>
  <c r="F252" i="3" s="1"/>
  <c r="D314" i="2"/>
  <c r="F314" i="3" s="1"/>
  <c r="C359" i="2"/>
  <c r="D285" i="2"/>
  <c r="F285" i="3" s="1"/>
  <c r="D280" i="2"/>
  <c r="D315" i="2"/>
  <c r="F315" i="3" s="1"/>
  <c r="P358" i="3"/>
  <c r="Q358" i="3" s="1"/>
  <c r="R358" i="3" s="1"/>
  <c r="M319" i="3"/>
  <c r="N319" i="3" s="1"/>
  <c r="O319" i="3" s="1"/>
  <c r="M335" i="3"/>
  <c r="N335" i="3" s="1"/>
  <c r="O335" i="3" s="1"/>
  <c r="P307" i="3"/>
  <c r="Q307" i="3" s="1"/>
  <c r="R307" i="3" s="1"/>
  <c r="M247" i="3"/>
  <c r="N247" i="3" s="1"/>
  <c r="O247" i="3" s="1"/>
  <c r="P365" i="3"/>
  <c r="Q365" i="3" s="1"/>
  <c r="R365" i="3" s="1"/>
  <c r="P183" i="3"/>
  <c r="Q183" i="3" s="1"/>
  <c r="R183" i="3" s="1"/>
  <c r="D215" i="2"/>
  <c r="F215" i="3" s="1"/>
  <c r="C230" i="2"/>
  <c r="D229" i="2"/>
  <c r="F229" i="3" s="1"/>
  <c r="D224" i="2"/>
  <c r="C222" i="2"/>
  <c r="D222" i="2"/>
  <c r="F222" i="3" s="1"/>
  <c r="C235" i="2"/>
  <c r="P242" i="3"/>
  <c r="Q242" i="3" s="1"/>
  <c r="R242" i="3" s="1"/>
  <c r="P235" i="3"/>
  <c r="Q235" i="3" s="1"/>
  <c r="R235" i="3" s="1"/>
  <c r="M234" i="3"/>
  <c r="N234" i="3" s="1"/>
  <c r="O234" i="3" s="1"/>
  <c r="M224" i="3"/>
  <c r="N224" i="3" s="1"/>
  <c r="O224" i="3" s="1"/>
  <c r="P219" i="3"/>
  <c r="Q219" i="3" s="1"/>
  <c r="R219" i="3" s="1"/>
  <c r="P228" i="3"/>
  <c r="Q228" i="3" s="1"/>
  <c r="R228" i="3" s="1"/>
  <c r="M218" i="3"/>
  <c r="N218" i="3" s="1"/>
  <c r="O218" i="3" s="1"/>
  <c r="P217" i="3"/>
  <c r="Q217" i="3" s="1"/>
  <c r="R217" i="3" s="1"/>
  <c r="D311" i="2"/>
  <c r="F311" i="3" s="1"/>
  <c r="C321" i="2"/>
  <c r="D359" i="2"/>
  <c r="F359" i="3" s="1"/>
  <c r="C353" i="2"/>
  <c r="C304" i="2"/>
  <c r="C363" i="2"/>
  <c r="C331" i="2"/>
  <c r="C299" i="2"/>
  <c r="C267" i="2"/>
  <c r="D286" i="2"/>
  <c r="F286" i="3" s="1"/>
  <c r="D356" i="2"/>
  <c r="F356" i="3" s="1"/>
  <c r="D324" i="2"/>
  <c r="F324" i="3" s="1"/>
  <c r="D292" i="2"/>
  <c r="F292" i="3" s="1"/>
  <c r="D260" i="2"/>
  <c r="C257" i="2"/>
  <c r="C348" i="2"/>
  <c r="C316" i="2"/>
  <c r="C284" i="2"/>
  <c r="C252" i="2"/>
  <c r="D357" i="2"/>
  <c r="F357" i="3" s="1"/>
  <c r="D325" i="2"/>
  <c r="F325" i="3" s="1"/>
  <c r="D293" i="2"/>
  <c r="F293" i="3" s="1"/>
  <c r="D261" i="2"/>
  <c r="F261" i="3" s="1"/>
  <c r="D328" i="2"/>
  <c r="F328" i="3" s="1"/>
  <c r="C282" i="2"/>
  <c r="C250" i="2"/>
  <c r="D312" i="2"/>
  <c r="F312" i="3" s="1"/>
  <c r="C341" i="2"/>
  <c r="C309" i="2"/>
  <c r="C277" i="2"/>
  <c r="C245" i="2"/>
  <c r="P357" i="3"/>
  <c r="Q357" i="3" s="1"/>
  <c r="R357" i="3" s="1"/>
  <c r="P355" i="3"/>
  <c r="Q355" i="3" s="1"/>
  <c r="R355" i="3" s="1"/>
  <c r="M350" i="3"/>
  <c r="N350" i="3" s="1"/>
  <c r="O350" i="3" s="1"/>
  <c r="M348" i="3"/>
  <c r="N348" i="3" s="1"/>
  <c r="O348" i="3" s="1"/>
  <c r="P347" i="3"/>
  <c r="Q347" i="3" s="1"/>
  <c r="R347" i="3" s="1"/>
  <c r="M364" i="3"/>
  <c r="N364" i="3" s="1"/>
  <c r="O364" i="3" s="1"/>
  <c r="M325" i="3"/>
  <c r="N325" i="3" s="1"/>
  <c r="O325" i="3" s="1"/>
  <c r="P332" i="3"/>
  <c r="Q332" i="3" s="1"/>
  <c r="R332" i="3" s="1"/>
  <c r="P324" i="3"/>
  <c r="Q324" i="3" s="1"/>
  <c r="R324" i="3" s="1"/>
  <c r="P311" i="3"/>
  <c r="Q311" i="3" s="1"/>
  <c r="R311" i="3" s="1"/>
  <c r="P315" i="3"/>
  <c r="Q315" i="3" s="1"/>
  <c r="R315" i="3" s="1"/>
  <c r="P322" i="3"/>
  <c r="Q322" i="3" s="1"/>
  <c r="R322" i="3" s="1"/>
  <c r="M295" i="3"/>
  <c r="N295" i="3" s="1"/>
  <c r="O295" i="3" s="1"/>
  <c r="M309" i="3"/>
  <c r="N309" i="3" s="1"/>
  <c r="O309" i="3" s="1"/>
  <c r="P296" i="3"/>
  <c r="Q296" i="3" s="1"/>
  <c r="R296" i="3" s="1"/>
  <c r="P304" i="3"/>
  <c r="Q304" i="3" s="1"/>
  <c r="R304" i="3" s="1"/>
  <c r="M298" i="3"/>
  <c r="N298" i="3" s="1"/>
  <c r="O298" i="3" s="1"/>
  <c r="P285" i="3"/>
  <c r="Q285" i="3" s="1"/>
  <c r="R285" i="3" s="1"/>
  <c r="M288" i="3"/>
  <c r="N288" i="3" s="1"/>
  <c r="O288" i="3" s="1"/>
  <c r="M289" i="3"/>
  <c r="N289" i="3" s="1"/>
  <c r="O289" i="3" s="1"/>
  <c r="P282" i="3"/>
  <c r="Q282" i="3" s="1"/>
  <c r="R282" i="3" s="1"/>
  <c r="P281" i="3"/>
  <c r="Q281" i="3" s="1"/>
  <c r="R281" i="3" s="1"/>
  <c r="P277" i="3"/>
  <c r="Q277" i="3" s="1"/>
  <c r="R277" i="3" s="1"/>
  <c r="P276" i="3"/>
  <c r="Q276" i="3" s="1"/>
  <c r="R276" i="3" s="1"/>
  <c r="P270" i="3"/>
  <c r="Q270" i="3" s="1"/>
  <c r="R270" i="3" s="1"/>
  <c r="M266" i="3"/>
  <c r="N266" i="3" s="1"/>
  <c r="O266" i="3" s="1"/>
  <c r="M265" i="3"/>
  <c r="N265" i="3" s="1"/>
  <c r="O265" i="3" s="1"/>
  <c r="P257" i="3"/>
  <c r="Q257" i="3" s="1"/>
  <c r="R257" i="3" s="1"/>
  <c r="M258" i="3"/>
  <c r="N258" i="3" s="1"/>
  <c r="O258" i="3" s="1"/>
  <c r="P247" i="3"/>
  <c r="Q247" i="3" s="1"/>
  <c r="R247" i="3" s="1"/>
  <c r="P246" i="3"/>
  <c r="Q246" i="3" s="1"/>
  <c r="R246" i="3" s="1"/>
  <c r="D248" i="2"/>
  <c r="F248" i="3" s="1"/>
  <c r="C298" i="2"/>
  <c r="D339" i="2"/>
  <c r="D307" i="2"/>
  <c r="F307" i="3" s="1"/>
  <c r="D275" i="2"/>
  <c r="F275" i="3" s="1"/>
  <c r="M362" i="3"/>
  <c r="N362" i="3" s="1"/>
  <c r="O362" i="3" s="1"/>
  <c r="P349" i="3"/>
  <c r="Q349" i="3" s="1"/>
  <c r="R349" i="3" s="1"/>
  <c r="P364" i="3"/>
  <c r="Q364" i="3" s="1"/>
  <c r="R364" i="3" s="1"/>
  <c r="P362" i="3"/>
  <c r="Q362" i="3" s="1"/>
  <c r="R362" i="3" s="1"/>
  <c r="M357" i="3"/>
  <c r="N357" i="3" s="1"/>
  <c r="O357" i="3" s="1"/>
  <c r="M353" i="3"/>
  <c r="N353" i="3" s="1"/>
  <c r="O353" i="3" s="1"/>
  <c r="P363" i="3"/>
  <c r="Q363" i="3" s="1"/>
  <c r="R363" i="3" s="1"/>
  <c r="P318" i="3"/>
  <c r="Q318" i="3" s="1"/>
  <c r="R318" i="3" s="1"/>
  <c r="M336" i="3"/>
  <c r="N336" i="3" s="1"/>
  <c r="O336" i="3" s="1"/>
  <c r="P314" i="3"/>
  <c r="Q314" i="3" s="1"/>
  <c r="R314" i="3" s="1"/>
  <c r="M330" i="3"/>
  <c r="N330" i="3" s="1"/>
  <c r="O330" i="3" s="1"/>
  <c r="M345" i="3"/>
  <c r="N345" i="3" s="1"/>
  <c r="O345" i="3" s="1"/>
  <c r="M339" i="3"/>
  <c r="N339" i="3" s="1"/>
  <c r="O339" i="3" s="1"/>
  <c r="P323" i="3"/>
  <c r="Q323" i="3" s="1"/>
  <c r="R323" i="3" s="1"/>
  <c r="M317" i="3"/>
  <c r="N317" i="3" s="1"/>
  <c r="O317" i="3" s="1"/>
  <c r="M320" i="3"/>
  <c r="N320" i="3" s="1"/>
  <c r="O320" i="3" s="1"/>
  <c r="M312" i="3"/>
  <c r="N312" i="3" s="1"/>
  <c r="O312" i="3" s="1"/>
  <c r="P305" i="3"/>
  <c r="Q305" i="3" s="1"/>
  <c r="R305" i="3" s="1"/>
  <c r="M286" i="3"/>
  <c r="N286" i="3" s="1"/>
  <c r="O286" i="3" s="1"/>
  <c r="P308" i="3"/>
  <c r="Q308" i="3" s="1"/>
  <c r="R308" i="3" s="1"/>
  <c r="P306" i="3"/>
  <c r="Q306" i="3" s="1"/>
  <c r="R306" i="3" s="1"/>
  <c r="P303" i="3"/>
  <c r="Q303" i="3" s="1"/>
  <c r="R303" i="3" s="1"/>
  <c r="P297" i="3"/>
  <c r="Q297" i="3" s="1"/>
  <c r="R297" i="3" s="1"/>
  <c r="M285" i="3"/>
  <c r="N285" i="3" s="1"/>
  <c r="O285" i="3" s="1"/>
  <c r="M275" i="3"/>
  <c r="N275" i="3" s="1"/>
  <c r="O275" i="3" s="1"/>
  <c r="M279" i="3"/>
  <c r="N279" i="3" s="1"/>
  <c r="O279" i="3" s="1"/>
  <c r="P262" i="3"/>
  <c r="Q262" i="3" s="1"/>
  <c r="R262" i="3" s="1"/>
  <c r="M268" i="3"/>
  <c r="N268" i="3" s="1"/>
  <c r="O268" i="3" s="1"/>
  <c r="M256" i="3"/>
  <c r="N256" i="3" s="1"/>
  <c r="O256" i="3" s="1"/>
  <c r="M252" i="3"/>
  <c r="N252" i="3" s="1"/>
  <c r="O252" i="3" s="1"/>
  <c r="M251" i="3"/>
  <c r="N251" i="3" s="1"/>
  <c r="O251" i="3" s="1"/>
  <c r="P327" i="3"/>
  <c r="Q327" i="3" s="1"/>
  <c r="R327" i="3" s="1"/>
  <c r="P344" i="3"/>
  <c r="Q344" i="3" s="1"/>
  <c r="R344" i="3" s="1"/>
  <c r="P338" i="3"/>
  <c r="Q338" i="3" s="1"/>
  <c r="R338" i="3" s="1"/>
  <c r="M331" i="3"/>
  <c r="N331" i="3" s="1"/>
  <c r="O331" i="3" s="1"/>
  <c r="P319" i="3"/>
  <c r="Q319" i="3" s="1"/>
  <c r="R319" i="3" s="1"/>
  <c r="M314" i="3"/>
  <c r="N314" i="3" s="1"/>
  <c r="O314" i="3" s="1"/>
  <c r="M321" i="3"/>
  <c r="N321" i="3" s="1"/>
  <c r="O321" i="3" s="1"/>
  <c r="M303" i="3"/>
  <c r="N303" i="3" s="1"/>
  <c r="O303" i="3" s="1"/>
  <c r="M297" i="3"/>
  <c r="N297" i="3" s="1"/>
  <c r="O297" i="3" s="1"/>
  <c r="M301" i="3"/>
  <c r="N301" i="3" s="1"/>
  <c r="O301" i="3" s="1"/>
  <c r="P288" i="3"/>
  <c r="Q288" i="3" s="1"/>
  <c r="R288" i="3" s="1"/>
  <c r="P284" i="3"/>
  <c r="Q284" i="3" s="1"/>
  <c r="R284" i="3" s="1"/>
  <c r="M276" i="3"/>
  <c r="N276" i="3" s="1"/>
  <c r="O276" i="3" s="1"/>
  <c r="P274" i="3"/>
  <c r="Q274" i="3" s="1"/>
  <c r="R274" i="3" s="1"/>
  <c r="M271" i="3"/>
  <c r="N271" i="3" s="1"/>
  <c r="O271" i="3" s="1"/>
  <c r="P272" i="3"/>
  <c r="Q272" i="3" s="1"/>
  <c r="R272" i="3" s="1"/>
  <c r="M261" i="3"/>
  <c r="N261" i="3" s="1"/>
  <c r="O261" i="3" s="1"/>
  <c r="M264" i="3"/>
  <c r="N264" i="3" s="1"/>
  <c r="O264" i="3" s="1"/>
  <c r="M259" i="3"/>
  <c r="N259" i="3" s="1"/>
  <c r="O259" i="3" s="1"/>
  <c r="M257" i="3"/>
  <c r="N257" i="3" s="1"/>
  <c r="O257" i="3" s="1"/>
  <c r="P251" i="3"/>
  <c r="Q251" i="3" s="1"/>
  <c r="R251" i="3" s="1"/>
  <c r="M246" i="3"/>
  <c r="N246" i="3" s="1"/>
  <c r="O246" i="3" s="1"/>
  <c r="P250" i="3"/>
  <c r="Q250" i="3" s="1"/>
  <c r="R250" i="3" s="1"/>
  <c r="M245" i="3"/>
  <c r="N245" i="3" s="1"/>
  <c r="O245" i="3" s="1"/>
  <c r="D235" i="2"/>
  <c r="F235" i="3" s="1"/>
  <c r="C240" i="2"/>
  <c r="C242" i="2"/>
  <c r="D225" i="2"/>
  <c r="F225" i="3" s="1"/>
  <c r="P237" i="3"/>
  <c r="Q237" i="3" s="1"/>
  <c r="R237" i="3" s="1"/>
  <c r="M240" i="3"/>
  <c r="N240" i="3" s="1"/>
  <c r="O240" i="3" s="1"/>
  <c r="P230" i="3"/>
  <c r="Q230" i="3" s="1"/>
  <c r="R230" i="3" s="1"/>
  <c r="M220" i="3"/>
  <c r="N220" i="3" s="1"/>
  <c r="O220" i="3" s="1"/>
  <c r="P215" i="3"/>
  <c r="Q215" i="3" s="1"/>
  <c r="R215" i="3" s="1"/>
  <c r="P224" i="3"/>
  <c r="Q224" i="3" s="1"/>
  <c r="R224" i="3" s="1"/>
  <c r="M214" i="3"/>
  <c r="N214" i="3" s="1"/>
  <c r="O214" i="3" s="1"/>
  <c r="P213" i="3"/>
  <c r="Q213" i="3" s="1"/>
  <c r="R213" i="3" s="1"/>
  <c r="D335" i="2"/>
  <c r="D358" i="2"/>
  <c r="F358" i="3" s="1"/>
  <c r="C313" i="2"/>
  <c r="D350" i="2"/>
  <c r="F350" i="3" s="1"/>
  <c r="D278" i="2"/>
  <c r="F278" i="3" s="1"/>
  <c r="D353" i="2"/>
  <c r="F353" i="3" s="1"/>
  <c r="D321" i="2"/>
  <c r="F321" i="3" s="1"/>
  <c r="D289" i="2"/>
  <c r="F289" i="3" s="1"/>
  <c r="D257" i="2"/>
  <c r="F257" i="3" s="1"/>
  <c r="D262" i="2"/>
  <c r="F262" i="3" s="1"/>
  <c r="C342" i="2"/>
  <c r="C310" i="2"/>
  <c r="C278" i="2"/>
  <c r="C246" i="2"/>
  <c r="D247" i="2"/>
  <c r="F247" i="3" s="1"/>
  <c r="D338" i="2"/>
  <c r="F338" i="3" s="1"/>
  <c r="D306" i="2"/>
  <c r="F306" i="3" s="1"/>
  <c r="D274" i="2"/>
  <c r="F274" i="3" s="1"/>
  <c r="D279" i="2"/>
  <c r="F279" i="3" s="1"/>
  <c r="C343" i="2"/>
  <c r="C311" i="2"/>
  <c r="C279" i="2"/>
  <c r="C247" i="2"/>
  <c r="C306" i="2"/>
  <c r="D272" i="2"/>
  <c r="F272" i="3" s="1"/>
  <c r="C354" i="2"/>
  <c r="D363" i="2"/>
  <c r="F363" i="3" s="1"/>
  <c r="D331" i="2"/>
  <c r="F331" i="3" s="1"/>
  <c r="D299" i="2"/>
  <c r="F299" i="3" s="1"/>
  <c r="D267" i="2"/>
  <c r="F267" i="3" s="1"/>
  <c r="M347" i="3"/>
  <c r="N347" i="3" s="1"/>
  <c r="O347" i="3" s="1"/>
  <c r="P353" i="3"/>
  <c r="Q353" i="3" s="1"/>
  <c r="R353" i="3" s="1"/>
  <c r="M346" i="3"/>
  <c r="N346" i="3" s="1"/>
  <c r="O346" i="3" s="1"/>
  <c r="M363" i="3"/>
  <c r="N363" i="3" s="1"/>
  <c r="O363" i="3" s="1"/>
  <c r="M361" i="3"/>
  <c r="N361" i="3" s="1"/>
  <c r="O361" i="3" s="1"/>
  <c r="M344" i="3"/>
  <c r="N344" i="3" s="1"/>
  <c r="O344" i="3" s="1"/>
  <c r="M340" i="3"/>
  <c r="N340" i="3" s="1"/>
  <c r="O340" i="3" s="1"/>
  <c r="M334" i="3"/>
  <c r="N334" i="3" s="1"/>
  <c r="O334" i="3" s="1"/>
  <c r="P330" i="3"/>
  <c r="Q330" i="3" s="1"/>
  <c r="R330" i="3" s="1"/>
  <c r="M311" i="3"/>
  <c r="N311" i="3" s="1"/>
  <c r="O311" i="3" s="1"/>
  <c r="M310" i="3"/>
  <c r="N310" i="3" s="1"/>
  <c r="O310" i="3" s="1"/>
  <c r="M307" i="3"/>
  <c r="N307" i="3" s="1"/>
  <c r="O307" i="3" s="1"/>
  <c r="P298" i="3"/>
  <c r="Q298" i="3" s="1"/>
  <c r="R298" i="3" s="1"/>
  <c r="M290" i="3"/>
  <c r="N290" i="3" s="1"/>
  <c r="O290" i="3" s="1"/>
  <c r="M294" i="3"/>
  <c r="N294" i="3" s="1"/>
  <c r="O294" i="3" s="1"/>
  <c r="M296" i="3"/>
  <c r="N296" i="3" s="1"/>
  <c r="O296" i="3" s="1"/>
  <c r="P300" i="3"/>
  <c r="Q300" i="3" s="1"/>
  <c r="R300" i="3" s="1"/>
  <c r="P275" i="3"/>
  <c r="Q275" i="3" s="1"/>
  <c r="R275" i="3" s="1"/>
  <c r="M267" i="3"/>
  <c r="N267" i="3" s="1"/>
  <c r="O267" i="3" s="1"/>
  <c r="M269" i="3"/>
  <c r="N269" i="3" s="1"/>
  <c r="O269" i="3" s="1"/>
  <c r="P260" i="3"/>
  <c r="Q260" i="3" s="1"/>
  <c r="R260" i="3" s="1"/>
  <c r="P264" i="3"/>
  <c r="Q264" i="3" s="1"/>
  <c r="R264" i="3" s="1"/>
  <c r="P258" i="3"/>
  <c r="Q258" i="3" s="1"/>
  <c r="R258" i="3" s="1"/>
  <c r="P256" i="3"/>
  <c r="Q256" i="3" s="1"/>
  <c r="R256" i="3" s="1"/>
  <c r="P261" i="3"/>
  <c r="Q261" i="3" s="1"/>
  <c r="R261" i="3" s="1"/>
  <c r="P245" i="3"/>
  <c r="Q245" i="3" s="1"/>
  <c r="R245" i="3" s="1"/>
  <c r="P244" i="3"/>
  <c r="Q244" i="3" s="1"/>
  <c r="R244" i="3" s="1"/>
  <c r="C305" i="2"/>
  <c r="C344" i="2"/>
  <c r="C272" i="2"/>
  <c r="C347" i="2"/>
  <c r="C315" i="2"/>
  <c r="C283" i="2"/>
  <c r="C251" i="2"/>
  <c r="D254" i="2"/>
  <c r="F254" i="3" s="1"/>
  <c r="D340" i="2"/>
  <c r="D308" i="2"/>
  <c r="F308" i="3" s="1"/>
  <c r="D276" i="2"/>
  <c r="F276" i="3" s="1"/>
  <c r="C289" i="2"/>
  <c r="C364" i="2"/>
  <c r="C332" i="2"/>
  <c r="C300" i="2"/>
  <c r="C268" i="2"/>
  <c r="D271" i="2"/>
  <c r="D341" i="2"/>
  <c r="F341" i="3" s="1"/>
  <c r="D309" i="2"/>
  <c r="F309" i="3" s="1"/>
  <c r="D277" i="2"/>
  <c r="F277" i="3" s="1"/>
  <c r="D245" i="2"/>
  <c r="F245" i="3" s="1"/>
  <c r="D304" i="2"/>
  <c r="F304" i="3" s="1"/>
  <c r="C266" i="2"/>
  <c r="D344" i="2"/>
  <c r="F344" i="3" s="1"/>
  <c r="C357" i="2"/>
  <c r="C325" i="2"/>
  <c r="C293" i="2"/>
  <c r="C261" i="2"/>
  <c r="M360" i="3"/>
  <c r="N360" i="3" s="1"/>
  <c r="O360" i="3" s="1"/>
  <c r="P346" i="3"/>
  <c r="Q346" i="3" s="1"/>
  <c r="R346" i="3" s="1"/>
  <c r="P360" i="3"/>
  <c r="Q360" i="3" s="1"/>
  <c r="R360" i="3" s="1"/>
  <c r="M351" i="3"/>
  <c r="N351" i="3" s="1"/>
  <c r="O351" i="3" s="1"/>
  <c r="P343" i="3"/>
  <c r="Q343" i="3" s="1"/>
  <c r="R343" i="3" s="1"/>
  <c r="P339" i="3"/>
  <c r="Q339" i="3" s="1"/>
  <c r="R339" i="3" s="1"/>
  <c r="P333" i="3"/>
  <c r="Q333" i="3" s="1"/>
  <c r="R333" i="3" s="1"/>
  <c r="M328" i="3"/>
  <c r="N328" i="3" s="1"/>
  <c r="O328" i="3" s="1"/>
  <c r="M326" i="3"/>
  <c r="N326" i="3" s="1"/>
  <c r="O326" i="3" s="1"/>
  <c r="M343" i="3"/>
  <c r="N343" i="3" s="1"/>
  <c r="O343" i="3" s="1"/>
  <c r="P316" i="3"/>
  <c r="Q316" i="3" s="1"/>
  <c r="R316" i="3" s="1"/>
  <c r="M337" i="3"/>
  <c r="N337" i="3" s="1"/>
  <c r="O337" i="3" s="1"/>
  <c r="M318" i="3"/>
  <c r="N318" i="3" s="1"/>
  <c r="O318" i="3" s="1"/>
  <c r="P309" i="3"/>
  <c r="Q309" i="3" s="1"/>
  <c r="R309" i="3" s="1"/>
  <c r="M302" i="3"/>
  <c r="N302" i="3" s="1"/>
  <c r="O302" i="3" s="1"/>
  <c r="P291" i="3"/>
  <c r="Q291" i="3" s="1"/>
  <c r="R291" i="3" s="1"/>
  <c r="M293" i="3"/>
  <c r="N293" i="3" s="1"/>
  <c r="O293" i="3" s="1"/>
  <c r="P295" i="3"/>
  <c r="Q295" i="3" s="1"/>
  <c r="R295" i="3" s="1"/>
  <c r="M287" i="3"/>
  <c r="N287" i="3" s="1"/>
  <c r="O287" i="3" s="1"/>
  <c r="M283" i="3"/>
  <c r="N283" i="3" s="1"/>
  <c r="O283" i="3" s="1"/>
  <c r="M273" i="3"/>
  <c r="N273" i="3" s="1"/>
  <c r="O273" i="3" s="1"/>
  <c r="M263" i="3"/>
  <c r="N263" i="3" s="1"/>
  <c r="O263" i="3" s="1"/>
  <c r="P268" i="3"/>
  <c r="Q268" i="3" s="1"/>
  <c r="R268" i="3" s="1"/>
  <c r="P263" i="3"/>
  <c r="Q263" i="3" s="1"/>
  <c r="R263" i="3" s="1"/>
  <c r="P271" i="3"/>
  <c r="Q271" i="3" s="1"/>
  <c r="R271" i="3" s="1"/>
  <c r="M250" i="3"/>
  <c r="N250" i="3" s="1"/>
  <c r="O250" i="3" s="1"/>
  <c r="P254" i="3"/>
  <c r="Q254" i="3" s="1"/>
  <c r="R254" i="3" s="1"/>
  <c r="M249" i="3"/>
  <c r="N249" i="3" s="1"/>
  <c r="O249" i="3" s="1"/>
  <c r="P187" i="3"/>
  <c r="Q187" i="3" s="1"/>
  <c r="R187" i="3" s="1"/>
  <c r="C241" i="2"/>
  <c r="D226" i="2"/>
  <c r="F226" i="3" s="1"/>
  <c r="C239" i="2"/>
  <c r="D220" i="2"/>
  <c r="F220" i="3" s="1"/>
  <c r="D227" i="2"/>
  <c r="F227" i="3" s="1"/>
  <c r="C232" i="2"/>
  <c r="C218" i="2"/>
  <c r="D217" i="2"/>
  <c r="F217" i="3" s="1"/>
  <c r="P239" i="3"/>
  <c r="Q239" i="3" s="1"/>
  <c r="R239" i="3" s="1"/>
  <c r="P232" i="3"/>
  <c r="Q232" i="3" s="1"/>
  <c r="R232" i="3" s="1"/>
  <c r="M239" i="3"/>
  <c r="N239" i="3" s="1"/>
  <c r="O239" i="3" s="1"/>
  <c r="M236" i="3"/>
  <c r="N236" i="3" s="1"/>
  <c r="O236" i="3" s="1"/>
  <c r="M228" i="3"/>
  <c r="N228" i="3" s="1"/>
  <c r="O228" i="3" s="1"/>
  <c r="P223" i="3"/>
  <c r="Q223" i="3" s="1"/>
  <c r="R223" i="3" s="1"/>
  <c r="M213" i="3"/>
  <c r="N213" i="3" s="1"/>
  <c r="O213" i="3" s="1"/>
  <c r="M222" i="3"/>
  <c r="N222" i="3" s="1"/>
  <c r="O222" i="3" s="1"/>
  <c r="P221" i="3"/>
  <c r="Q221" i="3" s="1"/>
  <c r="R221" i="3" s="1"/>
  <c r="D244" i="2"/>
  <c r="F244" i="3" s="1"/>
  <c r="D343" i="2"/>
  <c r="F343" i="3" s="1"/>
  <c r="C320" i="2"/>
  <c r="C337" i="2"/>
  <c r="D318" i="2"/>
  <c r="F318" i="3" s="1"/>
  <c r="C264" i="2"/>
  <c r="D345" i="2"/>
  <c r="F345" i="3" s="1"/>
  <c r="D313" i="2"/>
  <c r="F313" i="3" s="1"/>
  <c r="D281" i="2"/>
  <c r="F281" i="3" s="1"/>
  <c r="D249" i="2"/>
  <c r="F249" i="3" s="1"/>
  <c r="C248" i="2"/>
  <c r="C334" i="2"/>
  <c r="C302" i="2"/>
  <c r="C270" i="2"/>
  <c r="C281" i="2"/>
  <c r="D362" i="2"/>
  <c r="F362" i="3" s="1"/>
  <c r="D330" i="2"/>
  <c r="F330" i="3" s="1"/>
  <c r="D298" i="2"/>
  <c r="F298" i="3" s="1"/>
  <c r="D266" i="2"/>
  <c r="F266" i="3" s="1"/>
  <c r="D263" i="2"/>
  <c r="F263" i="3" s="1"/>
  <c r="C335" i="2"/>
  <c r="C303" i="2"/>
  <c r="C271" i="2"/>
  <c r="D352" i="2"/>
  <c r="F352" i="3" s="1"/>
  <c r="D296" i="2"/>
  <c r="F296" i="3" s="1"/>
  <c r="D264" i="2"/>
  <c r="F264" i="3" s="1"/>
  <c r="C338" i="2"/>
  <c r="D355" i="2"/>
  <c r="F355" i="3" s="1"/>
  <c r="D323" i="2"/>
  <c r="F323" i="3" s="1"/>
  <c r="D291" i="2"/>
  <c r="D259" i="2"/>
  <c r="F259" i="3" s="1"/>
  <c r="P359" i="3"/>
  <c r="Q359" i="3" s="1"/>
  <c r="R359" i="3" s="1"/>
  <c r="M352" i="3"/>
  <c r="N352" i="3" s="1"/>
  <c r="O352" i="3" s="1"/>
  <c r="P350" i="3"/>
  <c r="Q350" i="3" s="1"/>
  <c r="R350" i="3" s="1"/>
  <c r="M327" i="3"/>
  <c r="N327" i="3" s="1"/>
  <c r="O327" i="3" s="1"/>
  <c r="P325" i="3"/>
  <c r="Q325" i="3" s="1"/>
  <c r="R325" i="3" s="1"/>
  <c r="P342" i="3"/>
  <c r="Q342" i="3" s="1"/>
  <c r="R342" i="3" s="1"/>
  <c r="P336" i="3"/>
  <c r="Q336" i="3" s="1"/>
  <c r="R336" i="3" s="1"/>
  <c r="P334" i="3"/>
  <c r="Q334" i="3" s="1"/>
  <c r="R334" i="3" s="1"/>
  <c r="M329" i="3"/>
  <c r="N329" i="3" s="1"/>
  <c r="O329" i="3" s="1"/>
  <c r="M313" i="3"/>
  <c r="N313" i="3" s="1"/>
  <c r="O313" i="3" s="1"/>
  <c r="M322" i="3"/>
  <c r="N322" i="3" s="1"/>
  <c r="O322" i="3" s="1"/>
  <c r="P317" i="3"/>
  <c r="Q317" i="3" s="1"/>
  <c r="R317" i="3" s="1"/>
  <c r="M305" i="3"/>
  <c r="N305" i="3" s="1"/>
  <c r="O305" i="3" s="1"/>
  <c r="M291" i="3"/>
  <c r="N291" i="3" s="1"/>
  <c r="O291" i="3" s="1"/>
  <c r="P287" i="3"/>
  <c r="Q287" i="3" s="1"/>
  <c r="R287" i="3" s="1"/>
  <c r="P294" i="3"/>
  <c r="Q294" i="3" s="1"/>
  <c r="R294" i="3" s="1"/>
  <c r="P286" i="3"/>
  <c r="Q286" i="3" s="1"/>
  <c r="R286" i="3" s="1"/>
  <c r="M282" i="3"/>
  <c r="N282" i="3" s="1"/>
  <c r="O282" i="3" s="1"/>
  <c r="M262" i="3"/>
  <c r="N262" i="3" s="1"/>
  <c r="O262" i="3" s="1"/>
  <c r="P278" i="3"/>
  <c r="Q278" i="3" s="1"/>
  <c r="R278" i="3" s="1"/>
  <c r="P273" i="3"/>
  <c r="Q273" i="3" s="1"/>
  <c r="R273" i="3" s="1"/>
  <c r="P255" i="3"/>
  <c r="Q255" i="3" s="1"/>
  <c r="R255" i="3" s="1"/>
  <c r="M260" i="3"/>
  <c r="N260" i="3" s="1"/>
  <c r="O260" i="3" s="1"/>
  <c r="P249" i="3"/>
  <c r="Q249" i="3" s="1"/>
  <c r="R249" i="3" s="1"/>
  <c r="M244" i="3"/>
  <c r="N244" i="3" s="1"/>
  <c r="O244" i="3" s="1"/>
  <c r="P248" i="3"/>
  <c r="Q248" i="3" s="1"/>
  <c r="R248" i="3" s="1"/>
  <c r="C221" i="2"/>
  <c r="D230" i="2"/>
  <c r="F230" i="3" s="1"/>
  <c r="C243" i="2"/>
  <c r="D236" i="2"/>
  <c r="F236" i="3" s="1"/>
  <c r="P231" i="3"/>
  <c r="Q231" i="3" s="1"/>
  <c r="R231" i="3" s="1"/>
  <c r="M238" i="3"/>
  <c r="N238" i="3" s="1"/>
  <c r="O238" i="3" s="1"/>
  <c r="P226" i="3"/>
  <c r="Q226" i="3" s="1"/>
  <c r="R226" i="3" s="1"/>
  <c r="M216" i="3"/>
  <c r="N216" i="3" s="1"/>
  <c r="O216" i="3" s="1"/>
  <c r="P220" i="3"/>
  <c r="Q220" i="3" s="1"/>
  <c r="R220" i="3" s="1"/>
  <c r="M231" i="3"/>
  <c r="N231" i="3" s="1"/>
  <c r="O231" i="3" s="1"/>
  <c r="C244" i="2"/>
  <c r="C360" i="2"/>
  <c r="D310" i="2"/>
  <c r="F310" i="3" s="1"/>
  <c r="D342" i="2"/>
  <c r="F342" i="3" s="1"/>
  <c r="C312" i="2"/>
  <c r="C256" i="2"/>
  <c r="C339" i="2"/>
  <c r="C307" i="2"/>
  <c r="C275" i="2"/>
  <c r="D302" i="2"/>
  <c r="F302" i="3" s="1"/>
  <c r="D364" i="2"/>
  <c r="F364" i="3" s="1"/>
  <c r="D332" i="2"/>
  <c r="F332" i="3" s="1"/>
  <c r="D300" i="2"/>
  <c r="F300" i="3" s="1"/>
  <c r="D268" i="2"/>
  <c r="F268" i="3" s="1"/>
  <c r="C273" i="2"/>
  <c r="C356" i="2"/>
  <c r="C324" i="2"/>
  <c r="C292" i="2"/>
  <c r="C260" i="2"/>
  <c r="D365" i="2"/>
  <c r="F365" i="3" s="1"/>
  <c r="D333" i="2"/>
  <c r="F333" i="3" s="1"/>
  <c r="D301" i="2"/>
  <c r="F301" i="3" s="1"/>
  <c r="D269" i="2"/>
  <c r="F269" i="3" s="1"/>
  <c r="C346" i="2"/>
  <c r="C290" i="2"/>
  <c r="C258" i="2"/>
  <c r="C330" i="2"/>
  <c r="C349" i="2"/>
  <c r="C317" i="2"/>
  <c r="C285" i="2"/>
  <c r="C253" i="2"/>
  <c r="P345" i="3"/>
  <c r="Q345" i="3" s="1"/>
  <c r="R345" i="3" s="1"/>
  <c r="P351" i="3"/>
  <c r="Q351" i="3" s="1"/>
  <c r="R351" i="3" s="1"/>
  <c r="M359" i="3"/>
  <c r="N359" i="3" s="1"/>
  <c r="O359" i="3" s="1"/>
  <c r="M355" i="3"/>
  <c r="N355" i="3" s="1"/>
  <c r="O355" i="3" s="1"/>
  <c r="P348" i="3"/>
  <c r="Q348" i="3" s="1"/>
  <c r="R348" i="3" s="1"/>
  <c r="P326" i="3"/>
  <c r="Q326" i="3" s="1"/>
  <c r="R326" i="3" s="1"/>
  <c r="M342" i="3"/>
  <c r="N342" i="3" s="1"/>
  <c r="O342" i="3" s="1"/>
  <c r="M338" i="3"/>
  <c r="N338" i="3" s="1"/>
  <c r="O338" i="3" s="1"/>
  <c r="M324" i="3"/>
  <c r="N324" i="3" s="1"/>
  <c r="O324" i="3" s="1"/>
  <c r="M332" i="3"/>
  <c r="N332" i="3" s="1"/>
  <c r="O332" i="3" s="1"/>
  <c r="P320" i="3"/>
  <c r="Q320" i="3" s="1"/>
  <c r="R320" i="3" s="1"/>
  <c r="M341" i="3"/>
  <c r="N341" i="3" s="1"/>
  <c r="O341" i="3" s="1"/>
  <c r="P328" i="3"/>
  <c r="Q328" i="3" s="1"/>
  <c r="R328" i="3" s="1"/>
  <c r="P312" i="3"/>
  <c r="Q312" i="3" s="1"/>
  <c r="R312" i="3" s="1"/>
  <c r="P321" i="3"/>
  <c r="Q321" i="3" s="1"/>
  <c r="R321" i="3" s="1"/>
  <c r="M308" i="3"/>
  <c r="N308" i="3" s="1"/>
  <c r="O308" i="3" s="1"/>
  <c r="M306" i="3"/>
  <c r="N306" i="3" s="1"/>
  <c r="O306" i="3" s="1"/>
  <c r="M299" i="3"/>
  <c r="N299" i="3" s="1"/>
  <c r="O299" i="3" s="1"/>
  <c r="P302" i="3"/>
  <c r="Q302" i="3" s="1"/>
  <c r="R302" i="3" s="1"/>
  <c r="M292" i="3"/>
  <c r="N292" i="3" s="1"/>
  <c r="O292" i="3" s="1"/>
  <c r="P299" i="3"/>
  <c r="Q299" i="3" s="1"/>
  <c r="R299" i="3" s="1"/>
  <c r="P293" i="3"/>
  <c r="Q293" i="3" s="1"/>
  <c r="R293" i="3" s="1"/>
  <c r="P283" i="3"/>
  <c r="Q283" i="3" s="1"/>
  <c r="R283" i="3" s="1"/>
  <c r="P279" i="3"/>
  <c r="Q279" i="3" s="1"/>
  <c r="R279" i="3" s="1"/>
  <c r="M281" i="3"/>
  <c r="N281" i="3" s="1"/>
  <c r="O281" i="3" s="1"/>
  <c r="M274" i="3"/>
  <c r="N274" i="3" s="1"/>
  <c r="O274" i="3" s="1"/>
  <c r="P266" i="3"/>
  <c r="Q266" i="3" s="1"/>
  <c r="R266" i="3" s="1"/>
  <c r="M270" i="3"/>
  <c r="N270" i="3" s="1"/>
  <c r="O270" i="3" s="1"/>
  <c r="P259" i="3"/>
  <c r="Q259" i="3" s="1"/>
  <c r="R259" i="3" s="1"/>
  <c r="M254" i="3"/>
  <c r="N254" i="3" s="1"/>
  <c r="O254" i="3" s="1"/>
  <c r="M253" i="3"/>
  <c r="N253" i="3" s="1"/>
  <c r="O253" i="3" s="1"/>
  <c r="M365" i="3"/>
  <c r="N365" i="3" s="1"/>
  <c r="O365" i="3" s="1"/>
  <c r="AJ49" i="3" a="1"/>
  <c r="Z311" i="3" a="1"/>
  <c r="AJ285" i="3" a="1"/>
  <c r="Z107" i="3" a="1"/>
  <c r="Z326" i="3" a="1"/>
  <c r="Z154" i="3" a="1"/>
  <c r="Z26" i="3" a="1"/>
  <c r="AJ229" i="3" a="1"/>
  <c r="Z105" i="3" a="1"/>
  <c r="Z35" i="3" a="1"/>
  <c r="AJ342" i="3" a="1"/>
  <c r="AJ200" i="3" a="1"/>
  <c r="AJ84" i="3" a="1"/>
  <c r="Z56" i="3" a="1"/>
  <c r="AJ111" i="3" a="1"/>
  <c r="AJ14" i="3" a="1"/>
  <c r="Z329" i="3" a="1"/>
  <c r="AJ331" i="3" a="1"/>
  <c r="Z176" i="3" a="1"/>
  <c r="Z10" i="3" a="1"/>
  <c r="AJ238" i="3" a="1"/>
  <c r="AJ265" i="3" a="1"/>
  <c r="AJ117" i="3" a="1"/>
  <c r="Z15" i="3" a="1"/>
  <c r="AJ201" i="3" a="1"/>
  <c r="Z41" i="3" a="1"/>
  <c r="Z114" i="3" a="1"/>
  <c r="Z20" i="3" a="1"/>
  <c r="Z40" i="3" a="1"/>
  <c r="Z252" i="3" a="1"/>
  <c r="AJ101" i="3" a="1"/>
  <c r="Z96" i="3" a="1"/>
  <c r="Z274" i="3" a="1"/>
  <c r="AJ263" i="3" a="1"/>
  <c r="Z194" i="3" a="1"/>
  <c r="AJ119" i="3" a="1"/>
  <c r="Z360" i="3" a="1"/>
  <c r="AJ121" i="3" a="1"/>
  <c r="Z353" i="3" a="1"/>
  <c r="AJ154" i="3" a="1"/>
  <c r="AJ71" i="3" a="1"/>
  <c r="AJ298" i="3" a="1"/>
  <c r="Z337" i="3" a="1"/>
  <c r="Z193" i="3" a="1"/>
  <c r="Z89" i="3" a="1"/>
  <c r="Z364" i="3" a="1"/>
  <c r="Z187" i="3" a="1"/>
  <c r="Z48" i="3" a="1"/>
  <c r="Z304" i="3" a="1"/>
  <c r="AJ214" i="3" a="1"/>
  <c r="Z143" i="3" a="1"/>
  <c r="AJ94" i="3" a="1"/>
  <c r="AJ350" i="3" a="1"/>
  <c r="AJ306" i="3" a="1"/>
  <c r="Z209" i="3" a="1"/>
  <c r="Z330" i="3" a="1"/>
  <c r="AJ141" i="3" a="1"/>
  <c r="Z29" i="3" a="1"/>
  <c r="AJ258" i="3" a="1"/>
  <c r="AJ190" i="3" a="1"/>
  <c r="AJ40" i="3" a="1"/>
  <c r="AJ334" i="3" a="1"/>
  <c r="AJ198" i="3" a="1"/>
  <c r="Z148" i="3" a="1"/>
  <c r="Z79" i="3" a="1"/>
  <c r="Z174" i="3" a="1"/>
  <c r="AJ114" i="3" a="1"/>
  <c r="AJ43" i="3" a="1"/>
  <c r="AJ296" i="3" a="1"/>
  <c r="Z179" i="3" a="1"/>
  <c r="AJ51" i="3" a="1"/>
  <c r="AJ28" i="3" a="1"/>
  <c r="AJ260" i="3" a="1"/>
  <c r="Z115" i="3" a="1"/>
  <c r="Z63" i="3" a="1"/>
  <c r="AJ202" i="3" a="1"/>
  <c r="AJ142" i="3" a="1"/>
  <c r="Z150" i="3" a="1"/>
  <c r="Z155" i="3" a="1"/>
  <c r="AJ62" i="3" a="1"/>
  <c r="AJ301" i="3" a="1"/>
  <c r="Z152" i="3" a="1"/>
  <c r="Z113" i="3" a="1"/>
  <c r="AJ320" i="3" a="1"/>
  <c r="AJ250" i="3" a="1"/>
  <c r="AJ269" i="3" a="1"/>
  <c r="Z125" i="3" a="1"/>
  <c r="AJ344" i="3" a="1"/>
  <c r="AJ133" i="3" a="1"/>
  <c r="AJ57" i="3" a="1"/>
  <c r="AJ162" i="3" a="1"/>
  <c r="Z82" i="3" a="1"/>
  <c r="AJ318" i="3" a="1"/>
  <c r="AJ304" i="3" a="1"/>
  <c r="AJ227" i="3" a="1"/>
  <c r="Z135" i="3" a="1"/>
  <c r="Z363" i="3" a="1"/>
  <c r="AJ178" i="3" a="1"/>
  <c r="AJ56" i="3" a="1"/>
  <c r="Z324" i="3" a="1"/>
  <c r="AJ224" i="3" a="1"/>
  <c r="Z197" i="3" a="1"/>
  <c r="Z72" i="3" a="1"/>
  <c r="AJ228" i="3" a="1"/>
  <c r="Z167" i="3" a="1"/>
  <c r="Z88" i="3" a="1"/>
  <c r="Z290" i="3" a="1"/>
  <c r="Z269" i="3" a="1"/>
  <c r="AJ130" i="3" a="1"/>
  <c r="Z97" i="3" a="1"/>
  <c r="Z323" i="3" a="1"/>
  <c r="AJ172" i="3" a="1"/>
  <c r="AJ81" i="3" a="1"/>
  <c r="Z200" i="3" a="1"/>
  <c r="AJ272" i="3" a="1"/>
  <c r="AJ75" i="3" a="1"/>
  <c r="Z32" i="3" a="1"/>
  <c r="AJ232" i="3" a="1"/>
  <c r="AJ171" i="3" a="1"/>
  <c r="AJ129" i="3" a="1"/>
  <c r="AJ88" i="3" a="1"/>
  <c r="AJ333" i="3" a="1"/>
  <c r="AJ235" i="3" a="1"/>
  <c r="Z121" i="3" a="1"/>
  <c r="AJ30" i="3" a="1"/>
  <c r="AJ261" i="3" a="1"/>
  <c r="AJ32" i="3" a="1"/>
  <c r="AJ18" i="3" a="1"/>
  <c r="AJ189" i="3" a="1"/>
  <c r="Z166" i="3" a="1"/>
  <c r="Z58" i="3" a="1"/>
  <c r="AJ231" i="3" a="1"/>
  <c r="Z138" i="3" a="1"/>
  <c r="AJ6" i="3" a="1"/>
  <c r="Z308" i="3" a="1"/>
  <c r="Z186" i="3" a="1"/>
  <c r="AJ8" i="3" a="1"/>
  <c r="Z362" i="3" a="1"/>
  <c r="AJ317" i="3" a="1"/>
  <c r="Z104" i="3" a="1"/>
  <c r="AJ266" i="3" a="1"/>
  <c r="Z347" i="3" a="1"/>
  <c r="Z80" i="3" a="1"/>
  <c r="Z278" i="3" a="1"/>
  <c r="Z30" i="3" a="1"/>
  <c r="Z280" i="3" a="1"/>
  <c r="AJ196" i="3" a="1"/>
  <c r="Z335" i="3" a="1"/>
  <c r="Z122" i="3" a="1"/>
  <c r="Z265" i="3" a="1"/>
  <c r="Z67" i="3" a="1"/>
  <c r="Z247" i="3" a="1"/>
  <c r="AJ85" i="3" a="1"/>
  <c r="AJ173" i="3" a="1"/>
  <c r="Z365" i="3" a="1"/>
  <c r="AJ46" i="3" a="1"/>
  <c r="Z310" i="3" a="1"/>
  <c r="Z191" i="3" a="1"/>
  <c r="AJ83" i="3" a="1"/>
  <c r="AJ327" i="3" a="1"/>
  <c r="AJ148" i="3" a="1"/>
  <c r="AJ339" i="3" a="1"/>
  <c r="Z21" i="3" a="1"/>
  <c r="AJ112" i="3" a="1"/>
  <c r="Z232" i="3" a="1"/>
  <c r="AJ365" i="3" a="1"/>
  <c r="AJ74" i="3" a="1"/>
  <c r="AJ345" i="3" a="1"/>
  <c r="Z83" i="3" a="1"/>
  <c r="Z45" i="3" a="1"/>
  <c r="Z178" i="3" a="1"/>
  <c r="Z226" i="3" a="1"/>
  <c r="AJ41" i="3" a="1"/>
  <c r="Z111" i="3" a="1"/>
  <c r="Z102" i="3" a="1"/>
  <c r="AJ15" i="3" a="1"/>
  <c r="AJ290" i="3" a="1"/>
  <c r="Z215" i="3" a="1"/>
  <c r="AJ29" i="3" a="1"/>
  <c r="Z199" i="3" a="1"/>
  <c r="Z120" i="3" a="1"/>
  <c r="Z295" i="3" a="1"/>
  <c r="Z189" i="3" a="1"/>
  <c r="Z116" i="3" a="1"/>
  <c r="AJ68" i="3" a="1"/>
  <c r="AJ244" i="3" a="1"/>
  <c r="Z168" i="3" a="1"/>
  <c r="Z235" i="3" a="1"/>
  <c r="AJ181" i="3" a="1"/>
  <c r="Z128" i="3" a="1"/>
  <c r="Z65" i="3" a="1"/>
  <c r="Z359" i="3" a="1"/>
  <c r="Z273" i="3" a="1"/>
  <c r="Z92" i="3" a="1"/>
  <c r="AJ34" i="3" a="1"/>
  <c r="AJ291" i="3" a="1"/>
  <c r="AJ157" i="3" a="1"/>
  <c r="Z93" i="3" a="1"/>
  <c r="Z210" i="3" a="1"/>
  <c r="AJ193" i="3" a="1"/>
  <c r="Z196" i="3" a="1"/>
  <c r="Z214" i="3" a="1"/>
  <c r="Z106" i="3" a="1"/>
  <c r="AJ343" i="3" a="1"/>
  <c r="Z201" i="3" a="1"/>
  <c r="Z172" i="3" a="1"/>
  <c r="Z331" i="3" a="1"/>
  <c r="AJ305" i="3" a="1"/>
  <c r="AJ264" i="3" a="1"/>
  <c r="AJ158" i="3" a="1"/>
  <c r="AJ17" i="3" a="1"/>
  <c r="Z142" i="3" a="1"/>
  <c r="AJ70" i="3" a="1"/>
  <c r="Z288" i="3" a="1"/>
  <c r="Z133" i="3" a="1"/>
  <c r="AJ100" i="3" a="1"/>
  <c r="Z355" i="3" a="1"/>
  <c r="Z218" i="3" a="1"/>
  <c r="AJ161" i="3" a="1"/>
  <c r="Z13" i="3" a="1"/>
  <c r="Z240" i="3" a="1"/>
  <c r="AJ163" i="3" a="1"/>
  <c r="AJ31" i="3" a="1"/>
  <c r="AJ332" i="3" a="1"/>
  <c r="AJ243" i="3" a="1"/>
  <c r="Z84" i="3" a="1"/>
  <c r="Z224" i="3" a="1"/>
  <c r="Z231" i="3" a="1"/>
  <c r="AJ110" i="3" a="1"/>
  <c r="AJ303" i="3" a="1"/>
  <c r="AJ150" i="3" a="1"/>
  <c r="Z98" i="3" a="1"/>
  <c r="AJ203" i="3" a="1"/>
  <c r="AJ315" i="3" a="1"/>
  <c r="AJ115" i="3" a="1"/>
  <c r="Z266" i="3" a="1"/>
  <c r="AJ106" i="3" a="1"/>
  <c r="AJ230" i="3" a="1"/>
  <c r="AJ72" i="3" a="1"/>
  <c r="AJ87" i="3" a="1"/>
  <c r="Z146" i="3" a="1"/>
  <c r="AJ220" i="3" a="1"/>
  <c r="AJ80" i="3" a="1"/>
  <c r="AJ183" i="3" a="1"/>
  <c r="Z316" i="3" a="1"/>
  <c r="Z245" i="3" a="1"/>
  <c r="Z217" i="3" a="1"/>
  <c r="AJ50" i="3" a="1"/>
  <c r="Z298" i="3" a="1"/>
  <c r="Z345" i="3" a="1"/>
  <c r="AJ271" i="3" a="1"/>
  <c r="AJ48" i="3" a="1"/>
  <c r="AJ221" i="3" a="1"/>
  <c r="Z241" i="3" a="1"/>
  <c r="Z325" i="3" a="1"/>
  <c r="Z328" i="3" a="1"/>
  <c r="Z108" i="3" a="1"/>
  <c r="Z238" i="3" a="1"/>
  <c r="AJ109" i="3" a="1"/>
  <c r="Z19" i="3" a="1"/>
  <c r="Z357" i="3" a="1"/>
  <c r="Z211" i="3" a="1"/>
  <c r="Z70" i="3" a="1"/>
  <c r="Z227" i="3" a="1"/>
  <c r="Z123" i="3" a="1"/>
  <c r="AJ21" i="3" a="1"/>
  <c r="Z248" i="3" a="1"/>
  <c r="Z149" i="3" a="1"/>
  <c r="AJ69" i="3" a="1"/>
  <c r="AJ283" i="3" a="1"/>
  <c r="AJ239" i="3" a="1"/>
  <c r="AJ253" i="3" a="1"/>
  <c r="AJ152" i="3" a="1"/>
  <c r="Z277" i="3" a="1"/>
  <c r="AJ98" i="3" a="1"/>
  <c r="AJ362" i="3" a="1"/>
  <c r="AJ288" i="3" a="1"/>
  <c r="AJ95" i="3" a="1"/>
  <c r="AJ64" i="3" a="1"/>
  <c r="AJ353" i="3" a="1"/>
  <c r="Z275" i="3" a="1"/>
  <c r="Z141" i="3" a="1"/>
  <c r="AJ302" i="3" a="1"/>
  <c r="Z246" i="3" a="1"/>
  <c r="Z233" i="3" a="1"/>
  <c r="Z213" i="3" a="1"/>
  <c r="Z144" i="3" a="1"/>
  <c r="Z302" i="3" a="1"/>
  <c r="AJ245" i="3" a="1"/>
  <c r="AJ166" i="3" a="1"/>
  <c r="Z341" i="3" a="1"/>
  <c r="AJ38" i="3" a="1"/>
  <c r="Z317" i="3" a="1"/>
  <c r="AJ139" i="3" a="1"/>
  <c r="Z8" i="3" a="1"/>
  <c r="AJ204" i="3" a="1"/>
  <c r="Z94" i="3" a="1"/>
  <c r="AJ307" i="3" a="1"/>
  <c r="Z140" i="3" a="1"/>
  <c r="Z139" i="3" a="1"/>
  <c r="AJ25" i="3" a="1"/>
  <c r="AJ216" i="3" a="1"/>
  <c r="Z181" i="3" a="1"/>
  <c r="AJ12" i="3" a="1"/>
  <c r="Z204" i="3" a="1"/>
  <c r="AJ122" i="3" a="1"/>
  <c r="AJ60" i="3" a="1"/>
  <c r="AJ336" i="3" a="1"/>
  <c r="Z212" i="3" a="1"/>
  <c r="AJ126" i="3" a="1"/>
  <c r="AJ351" i="3" a="1"/>
  <c r="AJ217" i="3" a="1"/>
  <c r="Z188" i="3" a="1"/>
  <c r="AJ328" i="3" a="1"/>
  <c r="Z305" i="3" a="1"/>
  <c r="AJ186" i="3" a="1"/>
  <c r="AJ97" i="3" a="1"/>
  <c r="AJ352" i="3" a="1"/>
  <c r="AJ210" i="3" a="1"/>
  <c r="AJ102" i="3" a="1"/>
  <c r="Z314" i="3" a="1"/>
  <c r="AJ289" i="3" a="1"/>
  <c r="Z130" i="3" a="1"/>
  <c r="Z76" i="3" a="1"/>
  <c r="AJ44" i="3" a="1"/>
  <c r="AJ364" i="3" a="1"/>
  <c r="Z239" i="3" a="1"/>
  <c r="AJ194" i="3" a="1"/>
  <c r="Z31" i="3" a="1"/>
  <c r="AJ257" i="3" a="1"/>
  <c r="Z205" i="3" a="1"/>
  <c r="AJ86" i="3" a="1"/>
  <c r="Z255" i="3" a="1"/>
  <c r="AJ105" i="3" a="1"/>
  <c r="Z62" i="3" a="1"/>
  <c r="AJ282" i="3" a="1"/>
  <c r="Z230" i="3" a="1"/>
  <c r="Z118" i="3" a="1"/>
  <c r="Z249" i="3" a="1"/>
  <c r="Z177" i="3" a="1"/>
  <c r="Z103" i="3" a="1"/>
  <c r="Z17" i="3" a="1"/>
  <c r="AJ236" i="3" a="1"/>
  <c r="Z66" i="3" a="1"/>
  <c r="Z61" i="3" a="1"/>
  <c r="Z318" i="3" a="1"/>
  <c r="AJ192" i="3" a="1"/>
  <c r="Z11" i="3" a="1"/>
  <c r="Z170" i="3" a="1"/>
  <c r="AJ346" i="3" a="1"/>
  <c r="AJ309" i="3" a="1"/>
  <c r="AJ93" i="3" a="1"/>
  <c r="Z85" i="3" a="1"/>
  <c r="Z281" i="3" a="1"/>
  <c r="AJ241" i="3" a="1"/>
  <c r="AJ252" i="3" a="1"/>
  <c r="AJ145" i="3" a="1"/>
  <c r="AJ134" i="3" a="1"/>
  <c r="Z157" i="3" a="1"/>
  <c r="AJ118" i="3" a="1"/>
  <c r="AJ275" i="3" a="1"/>
  <c r="AJ120" i="3" a="1"/>
  <c r="AJ347" i="3" a="1"/>
  <c r="Z198" i="3" a="1"/>
  <c r="Z27" i="3" a="1"/>
  <c r="AJ104" i="3" a="1"/>
  <c r="AJ356" i="3" a="1"/>
  <c r="AJ219" i="3" a="1"/>
  <c r="Z223" i="3" a="1"/>
  <c r="Z14" i="3" a="1"/>
  <c r="Z119" i="3" a="1"/>
  <c r="AJ147" i="3" a="1"/>
  <c r="AJ191" i="3" a="1"/>
  <c r="Z322" i="3" a="1"/>
  <c r="AJ187" i="3" a="1"/>
  <c r="Z147" i="3" a="1"/>
  <c r="AJ329" i="3" a="1"/>
  <c r="AJ188" i="3" a="1"/>
  <c r="AJ27" i="3" a="1"/>
  <c r="Z203" i="3" a="1"/>
  <c r="AJ354" i="3" a="1"/>
  <c r="Z4" i="3" a="1"/>
  <c r="AJ125" i="3" a="1"/>
  <c r="Z184" i="3" a="1"/>
  <c r="AJ26" i="3" a="1"/>
  <c r="Z228" i="3" a="1"/>
  <c r="Z75" i="3" a="1"/>
  <c r="Z234" i="3" a="1"/>
  <c r="AJ144" i="3" a="1"/>
  <c r="Z28" i="3" a="1"/>
  <c r="Z225" i="3" a="1"/>
  <c r="Z192" i="3" a="1"/>
  <c r="Z129" i="3" a="1"/>
  <c r="AJ312" i="3" a="1"/>
  <c r="AJ246" i="3" a="1"/>
  <c r="AJ248" i="3" a="1"/>
  <c r="AJ313" i="3" a="1"/>
  <c r="Z282" i="3" a="1"/>
  <c r="Z134" i="3" a="1"/>
  <c r="AJ16" i="3" a="1"/>
  <c r="AJ273" i="3" a="1"/>
  <c r="AJ177" i="3" a="1"/>
  <c r="AJ58" i="3" a="1"/>
  <c r="Z25" i="3" a="1"/>
  <c r="AJ319" i="3" a="1"/>
  <c r="Z132" i="3" a="1"/>
  <c r="AJ314" i="3" a="1"/>
  <c r="AJ225" i="3" a="1"/>
  <c r="Z293" i="3" a="1"/>
  <c r="Z253" i="3" a="1"/>
  <c r="AJ223" i="3" a="1"/>
  <c r="Z24" i="3" a="1"/>
  <c r="AJ297" i="3" a="1"/>
  <c r="AJ168" i="3" a="1"/>
  <c r="AJ24" i="3" a="1"/>
  <c r="Z49" i="3" a="1"/>
  <c r="Z332" i="3" a="1"/>
  <c r="Z271" i="3" a="1"/>
  <c r="Z59" i="3" a="1"/>
  <c r="Z236" i="3" a="1"/>
  <c r="AJ113" i="3" a="1"/>
  <c r="Z319" i="3" a="1"/>
  <c r="AJ165" i="3" a="1"/>
  <c r="Z182" i="3" a="1"/>
  <c r="Z46" i="3" a="1"/>
  <c r="AJ361" i="3" a="1"/>
  <c r="AJ195" i="3" a="1"/>
  <c r="AJ65" i="3" a="1"/>
  <c r="Z286" i="3" a="1"/>
  <c r="AJ149" i="3" a="1"/>
  <c r="AJ132" i="3" a="1"/>
  <c r="Z334" i="3" a="1"/>
  <c r="Z300" i="3" a="1"/>
  <c r="AJ124" i="3" a="1"/>
  <c r="AJ340" i="3" a="1"/>
  <c r="Z216" i="3" a="1"/>
  <c r="Z175" i="3" a="1"/>
  <c r="AJ23" i="3" a="1"/>
  <c r="AJ300" i="3" a="1"/>
  <c r="AJ215" i="3" a="1"/>
  <c r="Z131" i="3" a="1"/>
  <c r="AJ286" i="3" a="1"/>
  <c r="Z309" i="3" a="1"/>
  <c r="AJ7" i="3" a="1"/>
  <c r="Z50" i="3" a="1"/>
  <c r="Z297" i="3" a="1"/>
  <c r="Z229" i="3" a="1"/>
  <c r="Z180" i="3" a="1"/>
  <c r="AJ270" i="3" a="1"/>
  <c r="AJ185" i="3" a="1"/>
  <c r="AJ359" i="3" a="1"/>
  <c r="AJ274" i="3" a="1"/>
  <c r="AJ299" i="3" a="1"/>
  <c r="X4" i="3" a="1"/>
  <c r="AJ179" i="3" a="1"/>
  <c r="AJ197" i="3" a="1"/>
  <c r="Z42" i="3" a="1"/>
  <c r="AJ251" i="3" a="1"/>
  <c r="Z73" i="3" a="1"/>
  <c r="AJ268" i="3" a="1"/>
  <c r="AJ143" i="3" a="1"/>
  <c r="Z54" i="3" a="1"/>
  <c r="Z220" i="3" a="1"/>
  <c r="AJ237" i="3" a="1"/>
  <c r="Z136" i="3" a="1"/>
  <c r="Z358" i="3" a="1"/>
  <c r="Z259" i="3" a="1"/>
  <c r="Z268" i="3" a="1"/>
  <c r="AJ294" i="3" a="1"/>
  <c r="AJ279" i="3" a="1"/>
  <c r="Z242" i="3" a="1"/>
  <c r="Z100" i="3" a="1"/>
  <c r="AJ310" i="3" a="1"/>
  <c r="Z169" i="3" a="1"/>
  <c r="AJ128" i="3" a="1"/>
  <c r="Z47" i="3" a="1"/>
  <c r="Z348" i="3" a="1"/>
  <c r="AJ135" i="3" a="1"/>
  <c r="Z312" i="3" a="1"/>
  <c r="AJ267" i="3" a="1"/>
  <c r="Z263" i="3" a="1"/>
  <c r="Z301" i="3" a="1"/>
  <c r="AJ218" i="3" a="1"/>
  <c r="AJ45" i="3" a="1"/>
  <c r="Z303" i="3" a="1"/>
  <c r="AJ199" i="3" a="1"/>
  <c r="AJ52" i="3" a="1"/>
  <c r="AJ90" i="3" a="1"/>
  <c r="Z64" i="3" a="1"/>
  <c r="AJ321" i="3" a="1"/>
  <c r="AJ77" i="3" a="1"/>
  <c r="AJ278" i="3" a="1"/>
  <c r="Z127" i="3" a="1"/>
  <c r="AJ11" i="3" a="1"/>
  <c r="AJ205" i="3" a="1"/>
  <c r="Z185" i="3" a="1"/>
  <c r="Z52" i="3" a="1"/>
  <c r="AJ363" i="3" a="1"/>
  <c r="Z206" i="3" a="1"/>
  <c r="Z109" i="3" a="1"/>
  <c r="AJ322" i="3" a="1"/>
  <c r="Z222" i="3" a="1"/>
  <c r="Z145" i="3" a="1"/>
  <c r="Z306" i="3" a="1"/>
  <c r="Z258" i="3" a="1"/>
  <c r="AJ151" i="3" a="1"/>
  <c r="Z53" i="3" a="1"/>
  <c r="Z267" i="3" a="1"/>
  <c r="AJ176" i="3" a="1"/>
  <c r="AJ82" i="3" a="1"/>
  <c r="AJ338" i="3" a="1"/>
  <c r="AJ226" i="3" a="1"/>
  <c r="AJ156" i="3" a="1"/>
  <c r="AJ63" i="3" a="1"/>
  <c r="AJ240" i="3" a="1"/>
  <c r="AJ175" i="3" a="1"/>
  <c r="Z7" i="3" a="1"/>
  <c r="AJ326" i="3" a="1"/>
  <c r="Z315" i="3" a="1"/>
  <c r="AJ103" i="3" a="1"/>
  <c r="Z87" i="3" a="1"/>
  <c r="Z12" i="3" a="1"/>
  <c r="AJ276" i="3" a="1"/>
  <c r="Z261" i="3" a="1"/>
  <c r="AJ107" i="3" a="1"/>
  <c r="Z260" i="3" a="1"/>
  <c r="AJ213" i="3" a="1"/>
  <c r="Z161" i="3" a="1"/>
  <c r="Z294" i="3" a="1"/>
  <c r="AJ233" i="3" a="1"/>
  <c r="AJ164" i="3" a="1"/>
  <c r="Z321" i="3" a="1"/>
  <c r="Z256" i="3" a="1"/>
  <c r="AJ138" i="3" a="1"/>
  <c r="AJ22" i="3" a="1"/>
  <c r="Z202" i="3" a="1"/>
  <c r="Z183" i="3" a="1"/>
  <c r="Z43" i="3" a="1"/>
  <c r="AJ323" i="3" a="1"/>
  <c r="AJ108" i="3" a="1"/>
  <c r="Z126" i="3" a="1"/>
  <c r="Z16" i="3" a="1"/>
  <c r="AJ249" i="3" a="1"/>
  <c r="Z39" i="3" a="1"/>
  <c r="AJ79" i="3" a="1"/>
  <c r="Z350" i="3" a="1"/>
  <c r="Z117" i="3" a="1"/>
  <c r="AJ325" i="3" a="1"/>
  <c r="Z91" i="3" a="1"/>
  <c r="AJ170" i="3" a="1"/>
  <c r="Z340" i="3" a="1"/>
  <c r="AJ256" i="3" a="1"/>
  <c r="Z95" i="3" a="1"/>
  <c r="Z153" i="3" a="1"/>
  <c r="AJ96" i="3" a="1"/>
  <c r="Z137" i="3" a="1"/>
  <c r="Z173" i="3" a="1"/>
  <c r="AJ281" i="3" a="1"/>
  <c r="AJ136" i="3" a="1"/>
  <c r="AJ137" i="3" a="1"/>
  <c r="Z195" i="3" a="1"/>
  <c r="Z285" i="3" a="1"/>
  <c r="Z276" i="3" a="1"/>
  <c r="Z110" i="3" a="1"/>
  <c r="AJ330" i="3" a="1"/>
  <c r="Z219" i="3" a="1"/>
  <c r="Z159" i="3" a="1"/>
  <c r="Z343" i="3" a="1"/>
  <c r="AJ36" i="3" a="1"/>
  <c r="Z69" i="3" a="1"/>
  <c r="AJ47" i="3" a="1"/>
  <c r="AJ211" i="3" a="1"/>
  <c r="Z244" i="3" a="1"/>
  <c r="AJ308" i="3" a="1"/>
  <c r="W33" i="3" a="1"/>
  <c r="AJ242" i="3" a="1"/>
  <c r="Z208" i="3" a="1"/>
  <c r="Z55" i="3" a="1"/>
  <c r="Z251" i="3" a="1"/>
  <c r="Z158" i="3" a="1"/>
  <c r="AJ357" i="3" a="1"/>
  <c r="Z190" i="3" a="1"/>
  <c r="Z51" i="3" a="1"/>
  <c r="Z250" i="3" a="1"/>
  <c r="AJ259" i="3" a="1"/>
  <c r="AJ131" i="3" a="1"/>
  <c r="Z361" i="3" a="1"/>
  <c r="Z270" i="3" a="1"/>
  <c r="AJ355" i="3" a="1"/>
  <c r="Z344" i="3" a="1"/>
  <c r="AJ316" i="3" a="1"/>
  <c r="Z283" i="3" a="1"/>
  <c r="AJ116" i="3" a="1"/>
  <c r="Z333" i="3" a="1"/>
  <c r="Z237" i="3" a="1"/>
  <c r="Z207" i="3" a="1"/>
  <c r="Z78" i="3" a="1"/>
  <c r="Z351" i="3" a="1"/>
  <c r="Z171" i="3" a="1"/>
  <c r="Z327" i="3" a="1"/>
  <c r="AJ254" i="3" a="1"/>
  <c r="AJ337" i="3" a="1"/>
  <c r="Z338" i="3" a="1"/>
  <c r="AJ212" i="3" a="1"/>
  <c r="AJ54" i="3" a="1"/>
  <c r="AJ13" i="3" a="1"/>
  <c r="AJ208" i="3" a="1"/>
  <c r="AJ89" i="3" a="1"/>
  <c r="Z163" i="3" a="1"/>
  <c r="AJ59" i="3" a="1"/>
  <c r="Z307" i="3" a="1"/>
  <c r="AJ67" i="3" a="1"/>
  <c r="AJ287" i="3" a="1"/>
  <c r="AJ159" i="3" a="1"/>
  <c r="AJ20" i="3" a="1"/>
  <c r="Z289" i="3" a="1"/>
  <c r="Z279" i="3" a="1"/>
  <c r="AJ55" i="3" a="1"/>
  <c r="Z68" i="3" a="1"/>
  <c r="Z291" i="3" a="1"/>
  <c r="AJ123" i="3" a="1"/>
  <c r="Z354" i="3" a="1"/>
  <c r="Z221" i="3" a="1"/>
  <c r="Z165" i="3" a="1"/>
  <c r="Z44" i="3" a="1"/>
  <c r="AJ19" i="3" a="1"/>
  <c r="Z164" i="3" a="1"/>
  <c r="Z71" i="3" a="1"/>
  <c r="AJ10" i="3" a="1"/>
  <c r="AJ207" i="3" a="1"/>
  <c r="Z162" i="3" a="1"/>
  <c r="Z22" i="3" a="1"/>
  <c r="Z299" i="3" a="1"/>
  <c r="Z287" i="3" a="1"/>
  <c r="Z90" i="3" a="1"/>
  <c r="Z313" i="3" a="1"/>
  <c r="AJ127" i="3" a="1"/>
  <c r="Z99" i="3" a="1"/>
  <c r="Z346" i="3" a="1"/>
  <c r="Z352" i="3" a="1"/>
  <c r="Z124" i="3" a="1"/>
  <c r="Z112" i="3" a="1"/>
  <c r="AJ78" i="3" a="1"/>
  <c r="AJ277" i="3" a="1"/>
  <c r="Z254" i="3" a="1"/>
  <c r="AJ140" i="3" a="1"/>
  <c r="AJ349" i="3" a="1"/>
  <c r="AJ255" i="3" a="1"/>
  <c r="AJ155" i="3" a="1"/>
  <c r="AJ295" i="3" a="1"/>
  <c r="Z264" i="3" a="1"/>
  <c r="AJ184" i="3" a="1"/>
  <c r="Z320" i="3" a="1"/>
  <c r="Z296" i="3" a="1"/>
  <c r="Z151" i="3" a="1"/>
  <c r="AJ53" i="3" a="1"/>
  <c r="Z292" i="3" a="1"/>
  <c r="AJ180" i="3" a="1"/>
  <c r="Z60" i="3" a="1"/>
  <c r="Z356" i="3" a="1"/>
  <c r="AJ182" i="3" a="1"/>
  <c r="AJ169" i="3" a="1"/>
  <c r="AJ39" i="3" a="1"/>
  <c r="Z257" i="3" a="1"/>
  <c r="Z9" i="3" a="1"/>
  <c r="AJ9" i="3" a="1"/>
  <c r="Z272" i="3" a="1"/>
  <c r="Z349" i="3" a="1"/>
  <c r="AJ222" i="3" a="1"/>
  <c r="AJ358" i="3" a="1"/>
  <c r="Z36" i="3" a="1"/>
  <c r="Z342" i="3" a="1"/>
  <c r="Z336" i="3" a="1"/>
  <c r="Z74" i="3" a="1"/>
  <c r="Z243" i="3" a="1"/>
  <c r="AJ209" i="3" a="1"/>
  <c r="AJ292" i="3" a="1"/>
  <c r="AJ324" i="3" a="1"/>
  <c r="AJ73" i="3" a="1"/>
  <c r="Z284" i="3" a="1"/>
  <c r="Z101" i="3" a="1"/>
  <c r="Z18" i="3" a="1"/>
  <c r="AJ35" i="3" a="1"/>
  <c r="AJ61" i="3" a="1"/>
  <c r="AJ66" i="3" a="1"/>
  <c r="AJ99" i="3" a="1"/>
  <c r="AJ146" i="3" a="1"/>
  <c r="AJ341" i="3" a="1"/>
  <c r="AJ247" i="3" a="1"/>
  <c r="AJ76" i="3" a="1"/>
  <c r="AJ206" i="3" a="1"/>
  <c r="AJ234" i="3" a="1"/>
  <c r="AJ153" i="3" a="1"/>
  <c r="AJ348" i="3" a="1"/>
  <c r="AJ91" i="3" a="1"/>
  <c r="Z77" i="3" a="1"/>
  <c r="AJ280" i="3" a="1"/>
  <c r="AJ42" i="3" a="1"/>
  <c r="AJ311" i="3" a="1"/>
  <c r="AJ284" i="3" a="1"/>
  <c r="Z86" i="3" a="1"/>
  <c r="AJ293" i="3" a="1"/>
  <c r="Z160" i="3" a="1"/>
  <c r="AJ335" i="3" a="1"/>
  <c r="Z156" i="3" a="1"/>
  <c r="Z57" i="3" a="1"/>
  <c r="Z262" i="3" a="1"/>
  <c r="AJ262" i="3" a="1"/>
  <c r="AJ160" i="3" a="1"/>
  <c r="Z339" i="3" a="1"/>
  <c r="AJ92" i="3" a="1"/>
  <c r="AJ174" i="3" a="1"/>
  <c r="AJ167" i="3" a="1"/>
  <c r="Z23" i="3" a="1"/>
  <c r="AJ360" i="3" a="1"/>
  <c r="Z81" i="3" a="1"/>
  <c r="E282" i="2" l="1"/>
  <c r="E337" i="2"/>
  <c r="E243" i="2"/>
  <c r="E232" i="2"/>
  <c r="B232" i="3" s="1"/>
  <c r="E57" i="2"/>
  <c r="E213" i="2"/>
  <c r="E320" i="2"/>
  <c r="E103" i="2"/>
  <c r="E312" i="2"/>
  <c r="B312" i="3" s="1"/>
  <c r="E99" i="2"/>
  <c r="S99" i="3" s="1"/>
  <c r="E354" i="2"/>
  <c r="S354" i="3" s="1"/>
  <c r="E183" i="2"/>
  <c r="B183" i="3" s="1"/>
  <c r="E86" i="2"/>
  <c r="E76" i="2"/>
  <c r="E250" i="2"/>
  <c r="E139" i="2"/>
  <c r="B139" i="3" s="1"/>
  <c r="E48" i="2"/>
  <c r="S48" i="3" s="1"/>
  <c r="E251" i="2"/>
  <c r="B251" i="3" s="1"/>
  <c r="E151" i="2"/>
  <c r="S151" i="3" s="1"/>
  <c r="E39" i="2"/>
  <c r="T39" i="3" s="1"/>
  <c r="X4" i="3"/>
  <c r="V4" i="3" s="1"/>
  <c r="Z4" i="3"/>
  <c r="E233" i="2"/>
  <c r="E330" i="2"/>
  <c r="B330" i="3" s="1"/>
  <c r="E247" i="2"/>
  <c r="B247" i="3" s="1"/>
  <c r="W33" i="3"/>
  <c r="Y243" i="3"/>
  <c r="AC243" i="3" s="1"/>
  <c r="AD243" i="3" s="1"/>
  <c r="Y241" i="3"/>
  <c r="AC241" i="3" s="1"/>
  <c r="AD241" i="3" s="1"/>
  <c r="Y332" i="3"/>
  <c r="AC332" i="3" s="1"/>
  <c r="AD332" i="3" s="1"/>
  <c r="Y194" i="3"/>
  <c r="AC194" i="3" s="1"/>
  <c r="AD194" i="3" s="1"/>
  <c r="Y19" i="3"/>
  <c r="AC19" i="3" s="1"/>
  <c r="AD19" i="3" s="1"/>
  <c r="Y181" i="3"/>
  <c r="AC181" i="3" s="1"/>
  <c r="AD181" i="3" s="1"/>
  <c r="Y188" i="3"/>
  <c r="AC188" i="3" s="1"/>
  <c r="AD188" i="3" s="1"/>
  <c r="Y35" i="3"/>
  <c r="AC35" i="3" s="1"/>
  <c r="AD35" i="3" s="1"/>
  <c r="Y225" i="3"/>
  <c r="AC225" i="3" s="1"/>
  <c r="AD225" i="3" s="1"/>
  <c r="Y65" i="3"/>
  <c r="AC65" i="3" s="1"/>
  <c r="AD65" i="3" s="1"/>
  <c r="Y14" i="3"/>
  <c r="AC14" i="3" s="1"/>
  <c r="AD14" i="3" s="1"/>
  <c r="Y260" i="3"/>
  <c r="AC260" i="3" s="1"/>
  <c r="AD260" i="3" s="1"/>
  <c r="Y180" i="3"/>
  <c r="AC180" i="3" s="1"/>
  <c r="AD180" i="3" s="1"/>
  <c r="Y114" i="3"/>
  <c r="AC114" i="3" s="1"/>
  <c r="AD114" i="3" s="1"/>
  <c r="Y299" i="3"/>
  <c r="AC299" i="3" s="1"/>
  <c r="AD299" i="3" s="1"/>
  <c r="Y210" i="3"/>
  <c r="AC210" i="3" s="1"/>
  <c r="AD210" i="3" s="1"/>
  <c r="Y259" i="3"/>
  <c r="AC259" i="3" s="1"/>
  <c r="AD259" i="3" s="1"/>
  <c r="Y30" i="3"/>
  <c r="AC30" i="3" s="1"/>
  <c r="AD30" i="3" s="1"/>
  <c r="Y216" i="3"/>
  <c r="AC216" i="3" s="1"/>
  <c r="AD216" i="3" s="1"/>
  <c r="Y144" i="3"/>
  <c r="AC144" i="3" s="1"/>
  <c r="AD144" i="3" s="1"/>
  <c r="Y127" i="3"/>
  <c r="AC127" i="3" s="1"/>
  <c r="AD127" i="3" s="1"/>
  <c r="Y234" i="3"/>
  <c r="AC234" i="3" s="1"/>
  <c r="AD234" i="3" s="1"/>
  <c r="Y165" i="3"/>
  <c r="AC165" i="3" s="1"/>
  <c r="AD165" i="3" s="1"/>
  <c r="Y335" i="3"/>
  <c r="AC335" i="3" s="1"/>
  <c r="AD335" i="3" s="1"/>
  <c r="Y304" i="3"/>
  <c r="AC304" i="3" s="1"/>
  <c r="AD304" i="3" s="1"/>
  <c r="Y118" i="3"/>
  <c r="AC118" i="3" s="1"/>
  <c r="AD118" i="3" s="1"/>
  <c r="Y363" i="3"/>
  <c r="AC363" i="3" s="1"/>
  <c r="AD363" i="3" s="1"/>
  <c r="Y87" i="3"/>
  <c r="AC87" i="3" s="1"/>
  <c r="AD87" i="3" s="1"/>
  <c r="Y358" i="3"/>
  <c r="AC358" i="3" s="1"/>
  <c r="AD358" i="3" s="1"/>
  <c r="Y319" i="3"/>
  <c r="AC319" i="3" s="1"/>
  <c r="AD319" i="3" s="1"/>
  <c r="Y254" i="3"/>
  <c r="AC254" i="3" s="1"/>
  <c r="AD254" i="3" s="1"/>
  <c r="Y177" i="3"/>
  <c r="AC177" i="3" s="1"/>
  <c r="AD177" i="3" s="1"/>
  <c r="Y171" i="3"/>
  <c r="AC171" i="3" s="1"/>
  <c r="AD171" i="3" s="1"/>
  <c r="Y135" i="3"/>
  <c r="AC135" i="3" s="1"/>
  <c r="AD135" i="3" s="1"/>
  <c r="Y96" i="3"/>
  <c r="AC96" i="3" s="1"/>
  <c r="AD96" i="3" s="1"/>
  <c r="Y352" i="3"/>
  <c r="AC352" i="3" s="1"/>
  <c r="AD352" i="3" s="1"/>
  <c r="Y333" i="3"/>
  <c r="AC333" i="3" s="1"/>
  <c r="AD333" i="3" s="1"/>
  <c r="Y255" i="3"/>
  <c r="AC255" i="3" s="1"/>
  <c r="AD255" i="3" s="1"/>
  <c r="Y258" i="3"/>
  <c r="AC258" i="3" s="1"/>
  <c r="AD258" i="3" s="1"/>
  <c r="Y86" i="3"/>
  <c r="AC86" i="3" s="1"/>
  <c r="AD86" i="3" s="1"/>
  <c r="Y249" i="3"/>
  <c r="AC249" i="3" s="1"/>
  <c r="AD249" i="3" s="1"/>
  <c r="Y49" i="3"/>
  <c r="AC49" i="3" s="1"/>
  <c r="AD49" i="3" s="1"/>
  <c r="Y230" i="3"/>
  <c r="AC230" i="3" s="1"/>
  <c r="AD230" i="3" s="1"/>
  <c r="Y185" i="3"/>
  <c r="AC185" i="3" s="1"/>
  <c r="AD185" i="3" s="1"/>
  <c r="Y105" i="3"/>
  <c r="AC105" i="3" s="1"/>
  <c r="AD105" i="3" s="1"/>
  <c r="Y122" i="3"/>
  <c r="AC122" i="3" s="1"/>
  <c r="AD122" i="3" s="1"/>
  <c r="Y308" i="3"/>
  <c r="AC308" i="3" s="1"/>
  <c r="AD308" i="3" s="1"/>
  <c r="Y202" i="3"/>
  <c r="AC202" i="3" s="1"/>
  <c r="AD202" i="3" s="1"/>
  <c r="Y125" i="3"/>
  <c r="AC125" i="3" s="1"/>
  <c r="AD125" i="3" s="1"/>
  <c r="Y101" i="3"/>
  <c r="AC101" i="3" s="1"/>
  <c r="AD101" i="3" s="1"/>
  <c r="Y130" i="3"/>
  <c r="AC130" i="3" s="1"/>
  <c r="AD130" i="3" s="1"/>
  <c r="Y75" i="3"/>
  <c r="AC75" i="3" s="1"/>
  <c r="AD75" i="3" s="1"/>
  <c r="Y31" i="3"/>
  <c r="AC31" i="3" s="1"/>
  <c r="AD31" i="3" s="1"/>
  <c r="Y324" i="3"/>
  <c r="AC324" i="3" s="1"/>
  <c r="AD324" i="3" s="1"/>
  <c r="Y69" i="3"/>
  <c r="AC69" i="3" s="1"/>
  <c r="AD69" i="3" s="1"/>
  <c r="Y296" i="3"/>
  <c r="AC296" i="3" s="1"/>
  <c r="AD296" i="3" s="1"/>
  <c r="Y291" i="3"/>
  <c r="AC291" i="3" s="1"/>
  <c r="AD291" i="3" s="1"/>
  <c r="Y25" i="3"/>
  <c r="AC25" i="3" s="1"/>
  <c r="AD25" i="3" s="1"/>
  <c r="Y331" i="3"/>
  <c r="AC331" i="3" s="1"/>
  <c r="AD331" i="3" s="1"/>
  <c r="Y51" i="3"/>
  <c r="AC51" i="3" s="1"/>
  <c r="AD51" i="3" s="1"/>
  <c r="Y137" i="3"/>
  <c r="AC137" i="3" s="1"/>
  <c r="AD137" i="3" s="1"/>
  <c r="Y167" i="3"/>
  <c r="AC167" i="3" s="1"/>
  <c r="AD167" i="3" s="1"/>
  <c r="Y228" i="3"/>
  <c r="AC228" i="3" s="1"/>
  <c r="AD228" i="3" s="1"/>
  <c r="Y98" i="3"/>
  <c r="AC98" i="3" s="1"/>
  <c r="AD98" i="3" s="1"/>
  <c r="Y204" i="3"/>
  <c r="AC204" i="3" s="1"/>
  <c r="AD204" i="3" s="1"/>
  <c r="Y285" i="3"/>
  <c r="AC285" i="3" s="1"/>
  <c r="AD285" i="3" s="1"/>
  <c r="Y190" i="3"/>
  <c r="AC190" i="3" s="1"/>
  <c r="AD190" i="3" s="1"/>
  <c r="Y233" i="3"/>
  <c r="AC233" i="3" s="1"/>
  <c r="AD233" i="3" s="1"/>
  <c r="Y348" i="3"/>
  <c r="AC348" i="3" s="1"/>
  <c r="AD348" i="3" s="1"/>
  <c r="Y119" i="3"/>
  <c r="AC119" i="3" s="1"/>
  <c r="AD119" i="3" s="1"/>
  <c r="Y52" i="3"/>
  <c r="AC52" i="3" s="1"/>
  <c r="AD52" i="3" s="1"/>
  <c r="Y126" i="3"/>
  <c r="AC126" i="3" s="1"/>
  <c r="AD126" i="3" s="1"/>
  <c r="Y283" i="3"/>
  <c r="AC283" i="3" s="1"/>
  <c r="AD283" i="3" s="1"/>
  <c r="Y183" i="3"/>
  <c r="AC183" i="3" s="1"/>
  <c r="AD183" i="3" s="1"/>
  <c r="Y298" i="3"/>
  <c r="AC298" i="3" s="1"/>
  <c r="AD298" i="3" s="1"/>
  <c r="Y312" i="3"/>
  <c r="AC312" i="3" s="1"/>
  <c r="AD312" i="3" s="1"/>
  <c r="Y39" i="3"/>
  <c r="AC39" i="3" s="1"/>
  <c r="AD39" i="3" s="1"/>
  <c r="Y269" i="3"/>
  <c r="AC269" i="3" s="1"/>
  <c r="AD269" i="3" s="1"/>
  <c r="Y88" i="3"/>
  <c r="AC88" i="3" s="1"/>
  <c r="AD88" i="3" s="1"/>
  <c r="Y350" i="3"/>
  <c r="AC350" i="3" s="1"/>
  <c r="AD350" i="3" s="1"/>
  <c r="Y187" i="3"/>
  <c r="AC187" i="3" s="1"/>
  <c r="AD187" i="3" s="1"/>
  <c r="Y93" i="3"/>
  <c r="AC93" i="3" s="1"/>
  <c r="AD93" i="3" s="1"/>
  <c r="Y175" i="3"/>
  <c r="AC175" i="3" s="1"/>
  <c r="AD175" i="3" s="1"/>
  <c r="Y264" i="3"/>
  <c r="AC264" i="3" s="1"/>
  <c r="AD264" i="3" s="1"/>
  <c r="Y273" i="3"/>
  <c r="AC273" i="3" s="1"/>
  <c r="AD273" i="3" s="1"/>
  <c r="Y106" i="3"/>
  <c r="AC106" i="3" s="1"/>
  <c r="AD106" i="3" s="1"/>
  <c r="Y60" i="3"/>
  <c r="AC60" i="3" s="1"/>
  <c r="AD60" i="3" s="1"/>
  <c r="Y198" i="3"/>
  <c r="AC198" i="3" s="1"/>
  <c r="AD198" i="3" s="1"/>
  <c r="Y85" i="3"/>
  <c r="AC85" i="3" s="1"/>
  <c r="AD85" i="3" s="1"/>
  <c r="Y328" i="3"/>
  <c r="AC328" i="3" s="1"/>
  <c r="AD328" i="3" s="1"/>
  <c r="Y53" i="3"/>
  <c r="AC53" i="3" s="1"/>
  <c r="AD53" i="3" s="1"/>
  <c r="Y343" i="3"/>
  <c r="AC343" i="3" s="1"/>
  <c r="AD343" i="3" s="1"/>
  <c r="Y300" i="3"/>
  <c r="AC300" i="3" s="1"/>
  <c r="AD300" i="3" s="1"/>
  <c r="Y162" i="3"/>
  <c r="AC162" i="3" s="1"/>
  <c r="AD162" i="3" s="1"/>
  <c r="Y207" i="3"/>
  <c r="AC207" i="3" s="1"/>
  <c r="AD207" i="3" s="1"/>
  <c r="Y113" i="3"/>
  <c r="AC113" i="3" s="1"/>
  <c r="AD113" i="3" s="1"/>
  <c r="Y195" i="3"/>
  <c r="AC195" i="3" s="1"/>
  <c r="AD195" i="3" s="1"/>
  <c r="Y99" i="3"/>
  <c r="AC99" i="3" s="1"/>
  <c r="AD99" i="3" s="1"/>
  <c r="Y156" i="3"/>
  <c r="AC156" i="3" s="1"/>
  <c r="AD156" i="3" s="1"/>
  <c r="Y134" i="3"/>
  <c r="AC134" i="3" s="1"/>
  <c r="AD134" i="3" s="1"/>
  <c r="Y347" i="3"/>
  <c r="AC347" i="3" s="1"/>
  <c r="AD347" i="3" s="1"/>
  <c r="Y201" i="3"/>
  <c r="AC201" i="3" s="1"/>
  <c r="AD201" i="3" s="1"/>
  <c r="Y150" i="3"/>
  <c r="AC150" i="3" s="1"/>
  <c r="AD150" i="3" s="1"/>
  <c r="Y189" i="3"/>
  <c r="AC189" i="3" s="1"/>
  <c r="AD189" i="3" s="1"/>
  <c r="Y57" i="3"/>
  <c r="AC57" i="3" s="1"/>
  <c r="AD57" i="3" s="1"/>
  <c r="Y212" i="3"/>
  <c r="AC212" i="3" s="1"/>
  <c r="AD212" i="3" s="1"/>
  <c r="Y20" i="3"/>
  <c r="AC20" i="3" s="1"/>
  <c r="AD20" i="3" s="1"/>
  <c r="Y107" i="3"/>
  <c r="AC107" i="3" s="1"/>
  <c r="AD107" i="3" s="1"/>
  <c r="Y325" i="3"/>
  <c r="AC325" i="3" s="1"/>
  <c r="AD325" i="3" s="1"/>
  <c r="Y223" i="3"/>
  <c r="AC223" i="3" s="1"/>
  <c r="AD223" i="3" s="1"/>
  <c r="Y318" i="3"/>
  <c r="AC318" i="3" s="1"/>
  <c r="AD318" i="3" s="1"/>
  <c r="Y316" i="3"/>
  <c r="AC316" i="3" s="1"/>
  <c r="AD316" i="3" s="1"/>
  <c r="Y336" i="3"/>
  <c r="AC336" i="3" s="1"/>
  <c r="AD336" i="3" s="1"/>
  <c r="Y94" i="3"/>
  <c r="AC94" i="3" s="1"/>
  <c r="AD94" i="3" s="1"/>
  <c r="Y89" i="3"/>
  <c r="AC89" i="3" s="1"/>
  <c r="AD89" i="3" s="1"/>
  <c r="Y267" i="3"/>
  <c r="AC267" i="3" s="1"/>
  <c r="AD267" i="3" s="1"/>
  <c r="Y71" i="3"/>
  <c r="AC71" i="3" s="1"/>
  <c r="AD71" i="3" s="1"/>
  <c r="Y309" i="3"/>
  <c r="AC309" i="3" s="1"/>
  <c r="AD309" i="3" s="1"/>
  <c r="Y224" i="3"/>
  <c r="AC224" i="3" s="1"/>
  <c r="AD224" i="3" s="1"/>
  <c r="Y295" i="3"/>
  <c r="AC295" i="3" s="1"/>
  <c r="AD295" i="3" s="1"/>
  <c r="Y334" i="3"/>
  <c r="AC334" i="3" s="1"/>
  <c r="AD334" i="3" s="1"/>
  <c r="Y145" i="3"/>
  <c r="AC145" i="3" s="1"/>
  <c r="AD145" i="3" s="1"/>
  <c r="Y323" i="3"/>
  <c r="AC323" i="3" s="1"/>
  <c r="AD323" i="3" s="1"/>
  <c r="Y287" i="3"/>
  <c r="AC287" i="3" s="1"/>
  <c r="AD287" i="3" s="1"/>
  <c r="Y141" i="3"/>
  <c r="AC141" i="3" s="1"/>
  <c r="AD141" i="3" s="1"/>
  <c r="Y63" i="3"/>
  <c r="AC63" i="3" s="1"/>
  <c r="AD63" i="3" s="1"/>
  <c r="Y351" i="3"/>
  <c r="AC351" i="3" s="1"/>
  <c r="AD351" i="3" s="1"/>
  <c r="Y9" i="3"/>
  <c r="AC9" i="3" s="1"/>
  <c r="AD9" i="3" s="1"/>
  <c r="Y257" i="3"/>
  <c r="AC257" i="3" s="1"/>
  <c r="AD257" i="3" s="1"/>
  <c r="Y182" i="3"/>
  <c r="AC182" i="3" s="1"/>
  <c r="AD182" i="3" s="1"/>
  <c r="Y74" i="3"/>
  <c r="AC74" i="3" s="1"/>
  <c r="AD74" i="3" s="1"/>
  <c r="Y133" i="3"/>
  <c r="AC133" i="3" s="1"/>
  <c r="AD133" i="3" s="1"/>
  <c r="Y293" i="3"/>
  <c r="AC293" i="3" s="1"/>
  <c r="AD293" i="3" s="1"/>
  <c r="Y41" i="3"/>
  <c r="AC41" i="3" s="1"/>
  <c r="AD41" i="3" s="1"/>
  <c r="Y203" i="3"/>
  <c r="AC203" i="3" s="1"/>
  <c r="AD203" i="3" s="1"/>
  <c r="Y345" i="3"/>
  <c r="AC345" i="3" s="1"/>
  <c r="AD345" i="3" s="1"/>
  <c r="Y62" i="3"/>
  <c r="AC62" i="3" s="1"/>
  <c r="AD62" i="3" s="1"/>
  <c r="Y70" i="3"/>
  <c r="AC70" i="3" s="1"/>
  <c r="AD70" i="3" s="1"/>
  <c r="Y215" i="3"/>
  <c r="AC215" i="3" s="1"/>
  <c r="AD215" i="3" s="1"/>
  <c r="Y281" i="3"/>
  <c r="AC281" i="3" s="1"/>
  <c r="AD281" i="3" s="1"/>
  <c r="Y280" i="3"/>
  <c r="AC280" i="3" s="1"/>
  <c r="AD280" i="3" s="1"/>
  <c r="AA36" i="3"/>
  <c r="AE326" i="3"/>
  <c r="AE251" i="3"/>
  <c r="AE271" i="3"/>
  <c r="AE164" i="3"/>
  <c r="AE120" i="3"/>
  <c r="AE339" i="3"/>
  <c r="AE256" i="3"/>
  <c r="AE203" i="3"/>
  <c r="AE140" i="3"/>
  <c r="AE330" i="3"/>
  <c r="AE348" i="3"/>
  <c r="AE272" i="3"/>
  <c r="AE192" i="3"/>
  <c r="AE123" i="3"/>
  <c r="AE334" i="3"/>
  <c r="AE213" i="3"/>
  <c r="AE181" i="3"/>
  <c r="AE137" i="3"/>
  <c r="AE316" i="3"/>
  <c r="AE304" i="3"/>
  <c r="AE286" i="3"/>
  <c r="AE242" i="3"/>
  <c r="AE176" i="3"/>
  <c r="AE365" i="3"/>
  <c r="AE303" i="3"/>
  <c r="AE207" i="3"/>
  <c r="AE158" i="3"/>
  <c r="AE344" i="3"/>
  <c r="AE265" i="3"/>
  <c r="AE215" i="3"/>
  <c r="AE114" i="3"/>
  <c r="AE55" i="3"/>
  <c r="AE136" i="3"/>
  <c r="AE62" i="3"/>
  <c r="AE260" i="3"/>
  <c r="AE80" i="3"/>
  <c r="AE8" i="3"/>
  <c r="AE40" i="3"/>
  <c r="AE58" i="3"/>
  <c r="AE26" i="3"/>
  <c r="AE76" i="3"/>
  <c r="AE19" i="3"/>
  <c r="AE202" i="3"/>
  <c r="AE74" i="3"/>
  <c r="AE161" i="3"/>
  <c r="AE342" i="3"/>
  <c r="AE290" i="3"/>
  <c r="AE228" i="3"/>
  <c r="AE190" i="3"/>
  <c r="AE112" i="3"/>
  <c r="AE325" i="3"/>
  <c r="AE220" i="3"/>
  <c r="AE146" i="3"/>
  <c r="AE132" i="3"/>
  <c r="AE357" i="3"/>
  <c r="AE262" i="3"/>
  <c r="AE257" i="3"/>
  <c r="AE196" i="3"/>
  <c r="AE118" i="3"/>
  <c r="AE312" i="3"/>
  <c r="AE211" i="3"/>
  <c r="AE173" i="3"/>
  <c r="AE129" i="3"/>
  <c r="AE355" i="3"/>
  <c r="AE315" i="3"/>
  <c r="AE278" i="3"/>
  <c r="AE235" i="3"/>
  <c r="AE124" i="3"/>
  <c r="AE332" i="3"/>
  <c r="AE264" i="3"/>
  <c r="AE199" i="3"/>
  <c r="AE341" i="3"/>
  <c r="AE266" i="3"/>
  <c r="AE249" i="3"/>
  <c r="AE189" i="3"/>
  <c r="AE82" i="3"/>
  <c r="AE63" i="3"/>
  <c r="AE44" i="3"/>
  <c r="AE50" i="3"/>
  <c r="AE247" i="3"/>
  <c r="AE68" i="3"/>
  <c r="AE185" i="3"/>
  <c r="AE149" i="3"/>
  <c r="AE47" i="3"/>
  <c r="AE13" i="3"/>
  <c r="AE66" i="3"/>
  <c r="AE14" i="3"/>
  <c r="AE237" i="3"/>
  <c r="AE104" i="3"/>
  <c r="AE358" i="3"/>
  <c r="AE282" i="3"/>
  <c r="AE246" i="3"/>
  <c r="AE168" i="3"/>
  <c r="AE73" i="3"/>
  <c r="AE337" i="3"/>
  <c r="AE224" i="3"/>
  <c r="AE183" i="3"/>
  <c r="AE121" i="3"/>
  <c r="AE349" i="3"/>
  <c r="AE270" i="3"/>
  <c r="AE293" i="3"/>
  <c r="AE159" i="3"/>
  <c r="AE110" i="3"/>
  <c r="AE323" i="3"/>
  <c r="AE230" i="3"/>
  <c r="AE147" i="3"/>
  <c r="AE107" i="3"/>
  <c r="AE347" i="3"/>
  <c r="AE307" i="3"/>
  <c r="AE269" i="3"/>
  <c r="AE219" i="3"/>
  <c r="AE116" i="3"/>
  <c r="AE333" i="3"/>
  <c r="AE239" i="3"/>
  <c r="AE191" i="3"/>
  <c r="AE361" i="3"/>
  <c r="AE299" i="3"/>
  <c r="AE289" i="3"/>
  <c r="AE198" i="3"/>
  <c r="AE98" i="3"/>
  <c r="AE43" i="3"/>
  <c r="AE17" i="3"/>
  <c r="AE18" i="3"/>
  <c r="AE205" i="3"/>
  <c r="AE60" i="3"/>
  <c r="AE64" i="3"/>
  <c r="AE115" i="3"/>
  <c r="AE67" i="3"/>
  <c r="AE258" i="3"/>
  <c r="AE49" i="3"/>
  <c r="AE177" i="3"/>
  <c r="AE221" i="3"/>
  <c r="AE57" i="3"/>
  <c r="AE350" i="3"/>
  <c r="AE274" i="3"/>
  <c r="AE238" i="3"/>
  <c r="AE152" i="3"/>
  <c r="AE96" i="3"/>
  <c r="AE314" i="3"/>
  <c r="AE243" i="3"/>
  <c r="AE175" i="3"/>
  <c r="AE139" i="3"/>
  <c r="AE318" i="3"/>
  <c r="AE309" i="3"/>
  <c r="AE285" i="3"/>
  <c r="AE148" i="3"/>
  <c r="AE102" i="3"/>
  <c r="AE268" i="3"/>
  <c r="AE214" i="3"/>
  <c r="AE163" i="3"/>
  <c r="AE113" i="3"/>
  <c r="AE362" i="3"/>
  <c r="AE250" i="3"/>
  <c r="AE253" i="3"/>
  <c r="AE156" i="3"/>
  <c r="AE108" i="3"/>
  <c r="AE324" i="3"/>
  <c r="AE225" i="3"/>
  <c r="AE187" i="3"/>
  <c r="AE353" i="3"/>
  <c r="AE313" i="3"/>
  <c r="AE281" i="3"/>
  <c r="AE167" i="3"/>
  <c r="AE71" i="3"/>
  <c r="AE45" i="3"/>
  <c r="AE254" i="3"/>
  <c r="AE10" i="3"/>
  <c r="AE162" i="3"/>
  <c r="AE53" i="3"/>
  <c r="AE134" i="3"/>
  <c r="AE59" i="3"/>
  <c r="AE222" i="3"/>
  <c r="AE52" i="3"/>
  <c r="AE87" i="3"/>
  <c r="AE150" i="3"/>
  <c r="AE65" i="3"/>
  <c r="AE51" i="3"/>
  <c r="AE336" i="3"/>
  <c r="AE232" i="3"/>
  <c r="AE216" i="3"/>
  <c r="AE227" i="3"/>
  <c r="AE188" i="3"/>
  <c r="AE86" i="3"/>
  <c r="AE295" i="3"/>
  <c r="AE233" i="3"/>
  <c r="AE165" i="3"/>
  <c r="AE131" i="3"/>
  <c r="AE320" i="3"/>
  <c r="AE277" i="3"/>
  <c r="AE186" i="3"/>
  <c r="AE94" i="3"/>
  <c r="AE252" i="3"/>
  <c r="AE194" i="3"/>
  <c r="AE153" i="3"/>
  <c r="AE91" i="3"/>
  <c r="AE354" i="3"/>
  <c r="AE297" i="3"/>
  <c r="AE291" i="3"/>
  <c r="AE122" i="3"/>
  <c r="AE100" i="3"/>
  <c r="AE331" i="3"/>
  <c r="AE204" i="3"/>
  <c r="AE179" i="3"/>
  <c r="AE345" i="3"/>
  <c r="AE255" i="3"/>
  <c r="AE273" i="3"/>
  <c r="AE182" i="3"/>
  <c r="AE308" i="3"/>
  <c r="AE46" i="3"/>
  <c r="AE92" i="3"/>
  <c r="AE128" i="3"/>
  <c r="AE143" i="3"/>
  <c r="AE28" i="3"/>
  <c r="AE93" i="3"/>
  <c r="AE155" i="3"/>
  <c r="AE42" i="3"/>
  <c r="AE41" i="3"/>
  <c r="AE145" i="3"/>
  <c r="AE48" i="3"/>
  <c r="AE25" i="3"/>
  <c r="AE359" i="3"/>
  <c r="AE311" i="3"/>
  <c r="AE261" i="3"/>
  <c r="AE195" i="3"/>
  <c r="AE180" i="3"/>
  <c r="AE85" i="3"/>
  <c r="AE294" i="3"/>
  <c r="AE217" i="3"/>
  <c r="AE151" i="3"/>
  <c r="AE106" i="3"/>
  <c r="AE338" i="3"/>
  <c r="AE263" i="3"/>
  <c r="AE244" i="3"/>
  <c r="AE178" i="3"/>
  <c r="AE79" i="3"/>
  <c r="AE209" i="3"/>
  <c r="AE126" i="3"/>
  <c r="AE78" i="3"/>
  <c r="AE346" i="3"/>
  <c r="AE245" i="3"/>
  <c r="AE283" i="3"/>
  <c r="AE160" i="3"/>
  <c r="AE89" i="3"/>
  <c r="AE310" i="3"/>
  <c r="AE206" i="3"/>
  <c r="AE171" i="3"/>
  <c r="AE328" i="3"/>
  <c r="AE292" i="3"/>
  <c r="AE248" i="3"/>
  <c r="AE174" i="3"/>
  <c r="AE109" i="3"/>
  <c r="AE21" i="3"/>
  <c r="AE75" i="3"/>
  <c r="AE61" i="3"/>
  <c r="AE135" i="3"/>
  <c r="AE39" i="3"/>
  <c r="AE31" i="3"/>
  <c r="AE77" i="3"/>
  <c r="AE22" i="3"/>
  <c r="AE141" i="3"/>
  <c r="AE35" i="3"/>
  <c r="AE30" i="3"/>
  <c r="AE111" i="3"/>
  <c r="AE11" i="3"/>
  <c r="AE12" i="3"/>
  <c r="AE351" i="3"/>
  <c r="AE298" i="3"/>
  <c r="AE287" i="3"/>
  <c r="AE197" i="3"/>
  <c r="AE172" i="3"/>
  <c r="AE302" i="3"/>
  <c r="AE317" i="3"/>
  <c r="AE234" i="3"/>
  <c r="AE105" i="3"/>
  <c r="AE364" i="3"/>
  <c r="AE288" i="3"/>
  <c r="AE236" i="3"/>
  <c r="AE170" i="3"/>
  <c r="AE81" i="3"/>
  <c r="AE241" i="3"/>
  <c r="AE201" i="3"/>
  <c r="AE138" i="3"/>
  <c r="AE83" i="3"/>
  <c r="AE322" i="3"/>
  <c r="AE259" i="3"/>
  <c r="AE275" i="3"/>
  <c r="AE144" i="3"/>
  <c r="AE335" i="3"/>
  <c r="AE321" i="3"/>
  <c r="AE226" i="3"/>
  <c r="AE157" i="3"/>
  <c r="AE360" i="3"/>
  <c r="AE284" i="3"/>
  <c r="AE240" i="3"/>
  <c r="AE117" i="3"/>
  <c r="AE101" i="3"/>
  <c r="AE9" i="3"/>
  <c r="AE29" i="3"/>
  <c r="AE127" i="3"/>
  <c r="AE23" i="3"/>
  <c r="AE24" i="3"/>
  <c r="AE72" i="3"/>
  <c r="AE27" i="3"/>
  <c r="AE133" i="3"/>
  <c r="AE296" i="3"/>
  <c r="AE103" i="3"/>
  <c r="AE329" i="3"/>
  <c r="AE54" i="3"/>
  <c r="AE343" i="3"/>
  <c r="AE267" i="3"/>
  <c r="AE279" i="3"/>
  <c r="AE193" i="3"/>
  <c r="AE84" i="3"/>
  <c r="AE340" i="3"/>
  <c r="AE212" i="3"/>
  <c r="AE218" i="3"/>
  <c r="AE166" i="3"/>
  <c r="AE99" i="3"/>
  <c r="AE356" i="3"/>
  <c r="AE280" i="3"/>
  <c r="AE223" i="3"/>
  <c r="AE119" i="3"/>
  <c r="AE306" i="3"/>
  <c r="AE229" i="3"/>
  <c r="AE154" i="3"/>
  <c r="AE130" i="3"/>
  <c r="AE97" i="3"/>
  <c r="AE301" i="3"/>
  <c r="AE200" i="3"/>
  <c r="AE210" i="3"/>
  <c r="AE184" i="3"/>
  <c r="AE363" i="3"/>
  <c r="AE305" i="3"/>
  <c r="AE208" i="3"/>
  <c r="AE142" i="3"/>
  <c r="AE352" i="3"/>
  <c r="AE276" i="3"/>
  <c r="AE231" i="3"/>
  <c r="AE125" i="3"/>
  <c r="AE90" i="3"/>
  <c r="AE327" i="3"/>
  <c r="AE70" i="3"/>
  <c r="AE319" i="3"/>
  <c r="AE88" i="3"/>
  <c r="AE16" i="3"/>
  <c r="AE69" i="3"/>
  <c r="AE56" i="3"/>
  <c r="AE20" i="3"/>
  <c r="AE300" i="3"/>
  <c r="AE95" i="3"/>
  <c r="AE169" i="3"/>
  <c r="AE15" i="3"/>
  <c r="AK32" i="3"/>
  <c r="AJ345" i="3"/>
  <c r="AL345" i="3" s="1"/>
  <c r="Z257" i="3"/>
  <c r="AB257" i="3" s="1"/>
  <c r="AJ249" i="3"/>
  <c r="AL249" i="3" s="1"/>
  <c r="Z217" i="3"/>
  <c r="AB217" i="3" s="1"/>
  <c r="AJ192" i="3"/>
  <c r="AL192" i="3" s="1"/>
  <c r="Z191" i="3"/>
  <c r="AB191" i="3" s="1"/>
  <c r="Z104" i="3"/>
  <c r="AB104" i="3" s="1"/>
  <c r="Z81" i="3"/>
  <c r="AB81" i="3" s="1"/>
  <c r="AJ48" i="3"/>
  <c r="AL48" i="3" s="1"/>
  <c r="AJ39" i="3"/>
  <c r="AL39" i="3" s="1"/>
  <c r="Z16" i="3"/>
  <c r="AB16" i="3" s="1"/>
  <c r="AJ356" i="3"/>
  <c r="AL356" i="3" s="1"/>
  <c r="Z318" i="3"/>
  <c r="AB318" i="3" s="1"/>
  <c r="Z310" i="3"/>
  <c r="AB310" i="3" s="1"/>
  <c r="AJ317" i="3"/>
  <c r="AL317" i="3" s="1"/>
  <c r="Z238" i="3"/>
  <c r="AB238" i="3" s="1"/>
  <c r="AJ187" i="3"/>
  <c r="AL187" i="3" s="1"/>
  <c r="AJ169" i="3"/>
  <c r="AL169" i="3" s="1"/>
  <c r="Z126" i="3"/>
  <c r="AB126" i="3" s="1"/>
  <c r="AJ83" i="3"/>
  <c r="AL83" i="3" s="1"/>
  <c r="Z61" i="3"/>
  <c r="AB61" i="3" s="1"/>
  <c r="Z316" i="3"/>
  <c r="AB316" i="3" s="1"/>
  <c r="Z362" i="3"/>
  <c r="AB362" i="3" s="1"/>
  <c r="AJ280" i="3"/>
  <c r="AL280" i="3" s="1"/>
  <c r="AJ206" i="3"/>
  <c r="AL206" i="3" s="1"/>
  <c r="AJ182" i="3"/>
  <c r="AL182" i="3" s="1"/>
  <c r="AJ108" i="3"/>
  <c r="AL108" i="3" s="1"/>
  <c r="AJ104" i="3"/>
  <c r="AL104" i="3" s="1"/>
  <c r="Z66" i="3"/>
  <c r="AB66" i="3" s="1"/>
  <c r="AJ46" i="3"/>
  <c r="AL46" i="3" s="1"/>
  <c r="AJ8" i="3"/>
  <c r="AL8" i="3" s="1"/>
  <c r="AJ354" i="3"/>
  <c r="AL354" i="3" s="1"/>
  <c r="Z343" i="3"/>
  <c r="AB343" i="3" s="1"/>
  <c r="Z356" i="3"/>
  <c r="AB356" i="3" s="1"/>
  <c r="AJ323" i="3"/>
  <c r="AL323" i="3" s="1"/>
  <c r="Z245" i="3"/>
  <c r="AB245" i="3" s="1"/>
  <c r="AJ236" i="3"/>
  <c r="AL236" i="3" s="1"/>
  <c r="AJ183" i="3"/>
  <c r="AL183" i="3" s="1"/>
  <c r="Z186" i="3"/>
  <c r="AB186" i="3" s="1"/>
  <c r="Z111" i="3"/>
  <c r="AB111" i="3" s="1"/>
  <c r="AJ74" i="3"/>
  <c r="AL74" i="3" s="1"/>
  <c r="Z60" i="3"/>
  <c r="AB60" i="3" s="1"/>
  <c r="Z43" i="3"/>
  <c r="AB43" i="3" s="1"/>
  <c r="Z27" i="3"/>
  <c r="AB27" i="3" s="1"/>
  <c r="Z17" i="3"/>
  <c r="AB17" i="3" s="1"/>
  <c r="Z365" i="3"/>
  <c r="AB365" i="3" s="1"/>
  <c r="Z308" i="3"/>
  <c r="AB308" i="3" s="1"/>
  <c r="AJ308" i="3"/>
  <c r="AL308" i="3" s="1"/>
  <c r="AJ271" i="3"/>
  <c r="AL271" i="3" s="1"/>
  <c r="AJ180" i="3"/>
  <c r="AL180" i="3" s="1"/>
  <c r="Z183" i="3"/>
  <c r="AB183" i="3" s="1"/>
  <c r="Z180" i="3"/>
  <c r="AB180" i="3" s="1"/>
  <c r="Z103" i="3"/>
  <c r="AB103" i="3" s="1"/>
  <c r="AJ80" i="3"/>
  <c r="AL80" i="3" s="1"/>
  <c r="AJ6" i="3"/>
  <c r="AL6" i="3" s="1"/>
  <c r="AJ360" i="3"/>
  <c r="AL360" i="3" s="1"/>
  <c r="Z322" i="3"/>
  <c r="AB322" i="3" s="1"/>
  <c r="Z292" i="3"/>
  <c r="AB292" i="3" s="1"/>
  <c r="Z202" i="3"/>
  <c r="AB202" i="3" s="1"/>
  <c r="Z198" i="3"/>
  <c r="AB198" i="3" s="1"/>
  <c r="Z177" i="3"/>
  <c r="AB177" i="3" s="1"/>
  <c r="AJ173" i="3"/>
  <c r="AL173" i="3" s="1"/>
  <c r="Z138" i="3"/>
  <c r="AB138" i="3" s="1"/>
  <c r="Z108" i="3"/>
  <c r="AB108" i="3" s="1"/>
  <c r="AJ76" i="3"/>
  <c r="AL76" i="3" s="1"/>
  <c r="AJ53" i="3"/>
  <c r="AL53" i="3" s="1"/>
  <c r="AJ22" i="3"/>
  <c r="AL22" i="3" s="1"/>
  <c r="AJ347" i="3"/>
  <c r="AL347" i="3" s="1"/>
  <c r="Z249" i="3"/>
  <c r="AB249" i="3" s="1"/>
  <c r="AJ220" i="3"/>
  <c r="AL220" i="3" s="1"/>
  <c r="AJ231" i="3"/>
  <c r="AL231" i="3" s="1"/>
  <c r="Z203" i="3"/>
  <c r="AB203" i="3" s="1"/>
  <c r="Z159" i="3"/>
  <c r="AB159" i="3" s="1"/>
  <c r="Z151" i="3"/>
  <c r="AB151" i="3" s="1"/>
  <c r="AJ138" i="3"/>
  <c r="AL138" i="3" s="1"/>
  <c r="AJ120" i="3"/>
  <c r="AL120" i="3" s="1"/>
  <c r="Z118" i="3"/>
  <c r="AB118" i="3" s="1"/>
  <c r="AJ85" i="3"/>
  <c r="AL85" i="3" s="1"/>
  <c r="Z58" i="3"/>
  <c r="AB58" i="3" s="1"/>
  <c r="AJ41" i="3"/>
  <c r="AL41" i="3" s="1"/>
  <c r="AJ365" i="3"/>
  <c r="AL365" i="3" s="1"/>
  <c r="Z296" i="3"/>
  <c r="AB296" i="3" s="1"/>
  <c r="Z256" i="3"/>
  <c r="AB256" i="3" s="1"/>
  <c r="Z229" i="3"/>
  <c r="AB229" i="3" s="1"/>
  <c r="Z230" i="3"/>
  <c r="AB230" i="3" s="1"/>
  <c r="Z146" i="3"/>
  <c r="AB146" i="3" s="1"/>
  <c r="Z166" i="3"/>
  <c r="AB166" i="3" s="1"/>
  <c r="Z77" i="3"/>
  <c r="AB77" i="3" s="1"/>
  <c r="Z345" i="3"/>
  <c r="AB345" i="3" s="1"/>
  <c r="Z320" i="3"/>
  <c r="AB320" i="3" s="1"/>
  <c r="Z321" i="3"/>
  <c r="AB321" i="3" s="1"/>
  <c r="AJ275" i="3"/>
  <c r="AL275" i="3" s="1"/>
  <c r="AJ282" i="3"/>
  <c r="AL282" i="3" s="1"/>
  <c r="Z247" i="3"/>
  <c r="AB247" i="3" s="1"/>
  <c r="AJ189" i="3"/>
  <c r="AL189" i="3" s="1"/>
  <c r="Z244" i="3"/>
  <c r="AB244" i="3" s="1"/>
  <c r="AJ191" i="3"/>
  <c r="AL191" i="3" s="1"/>
  <c r="AJ184" i="3"/>
  <c r="AL184" i="3" s="1"/>
  <c r="AJ164" i="3"/>
  <c r="AL164" i="3" s="1"/>
  <c r="AJ118" i="3"/>
  <c r="AL118" i="3" s="1"/>
  <c r="Z62" i="3"/>
  <c r="AB62" i="3" s="1"/>
  <c r="Z67" i="3"/>
  <c r="AB67" i="3" s="1"/>
  <c r="AJ18" i="3"/>
  <c r="AL18" i="3" s="1"/>
  <c r="Z328" i="3"/>
  <c r="AB328" i="3" s="1"/>
  <c r="AJ247" i="3"/>
  <c r="AL247" i="3" s="1"/>
  <c r="Z264" i="3"/>
  <c r="AB264" i="3" s="1"/>
  <c r="AJ233" i="3"/>
  <c r="AL233" i="3" s="1"/>
  <c r="Z157" i="3"/>
  <c r="AB157" i="3" s="1"/>
  <c r="AJ105" i="3"/>
  <c r="AL105" i="3" s="1"/>
  <c r="AJ87" i="3"/>
  <c r="AL87" i="3" s="1"/>
  <c r="AJ32" i="3"/>
  <c r="Z23" i="3"/>
  <c r="AB23" i="3" s="1"/>
  <c r="AJ359" i="3"/>
  <c r="AL359" i="3" s="1"/>
  <c r="AJ295" i="3"/>
  <c r="AL295" i="3" s="1"/>
  <c r="Z294" i="3"/>
  <c r="AB294" i="3" s="1"/>
  <c r="Z297" i="3"/>
  <c r="AB297" i="3" s="1"/>
  <c r="Z255" i="3"/>
  <c r="AB255" i="3" s="1"/>
  <c r="Z265" i="3"/>
  <c r="AB265" i="3" s="1"/>
  <c r="AJ261" i="3"/>
  <c r="AL261" i="3" s="1"/>
  <c r="Z226" i="3"/>
  <c r="AB226" i="3" s="1"/>
  <c r="Z219" i="3"/>
  <c r="AB219" i="3" s="1"/>
  <c r="AJ155" i="3"/>
  <c r="AL155" i="3" s="1"/>
  <c r="Z161" i="3"/>
  <c r="AB161" i="3" s="1"/>
  <c r="AJ134" i="3"/>
  <c r="AL134" i="3" s="1"/>
  <c r="AJ86" i="3"/>
  <c r="AL86" i="3" s="1"/>
  <c r="AJ72" i="3"/>
  <c r="AL72" i="3" s="1"/>
  <c r="AJ30" i="3"/>
  <c r="AL30" i="3" s="1"/>
  <c r="AJ27" i="3"/>
  <c r="AL27" i="3" s="1"/>
  <c r="Z232" i="3"/>
  <c r="AB232" i="3" s="1"/>
  <c r="AJ255" i="3"/>
  <c r="AL255" i="3" s="1"/>
  <c r="AJ213" i="3"/>
  <c r="AL213" i="3" s="1"/>
  <c r="AJ145" i="3"/>
  <c r="AL145" i="3" s="1"/>
  <c r="Z205" i="3"/>
  <c r="AB205" i="3" s="1"/>
  <c r="Z122" i="3"/>
  <c r="AB122" i="3" s="1"/>
  <c r="Z121" i="3"/>
  <c r="AB121" i="3" s="1"/>
  <c r="AJ91" i="3"/>
  <c r="AL91" i="3" s="1"/>
  <c r="AJ341" i="3"/>
  <c r="AL341" i="3" s="1"/>
  <c r="AJ349" i="3"/>
  <c r="AL349" i="3" s="1"/>
  <c r="Z260" i="3"/>
  <c r="AB260" i="3" s="1"/>
  <c r="AJ252" i="3"/>
  <c r="AL252" i="3" s="1"/>
  <c r="AJ257" i="3"/>
  <c r="AL257" i="3" s="1"/>
  <c r="AJ230" i="3"/>
  <c r="AL230" i="3" s="1"/>
  <c r="AJ235" i="3"/>
  <c r="AL235" i="3" s="1"/>
  <c r="AJ211" i="3"/>
  <c r="AL211" i="3" s="1"/>
  <c r="AJ147" i="3"/>
  <c r="AL147" i="3" s="1"/>
  <c r="AJ140" i="3"/>
  <c r="AL140" i="3" s="1"/>
  <c r="AJ107" i="3"/>
  <c r="AL107" i="3" s="1"/>
  <c r="Z50" i="3"/>
  <c r="AB50" i="3" s="1"/>
  <c r="Z31" i="3"/>
  <c r="AB31" i="3" s="1"/>
  <c r="Z335" i="3"/>
  <c r="AB335" i="3" s="1"/>
  <c r="AJ333" i="3"/>
  <c r="AL333" i="3" s="1"/>
  <c r="AJ299" i="3"/>
  <c r="AL299" i="3" s="1"/>
  <c r="Z298" i="3"/>
  <c r="AB298" i="3" s="1"/>
  <c r="Z254" i="3"/>
  <c r="AB254" i="3" s="1"/>
  <c r="Z261" i="3"/>
  <c r="AB261" i="3" s="1"/>
  <c r="AJ241" i="3"/>
  <c r="AL241" i="3" s="1"/>
  <c r="AJ194" i="3"/>
  <c r="AL194" i="3" s="1"/>
  <c r="AJ106" i="3"/>
  <c r="AL106" i="3" s="1"/>
  <c r="AJ88" i="3"/>
  <c r="AL88" i="3" s="1"/>
  <c r="Z325" i="3"/>
  <c r="AB325" i="3" s="1"/>
  <c r="AJ330" i="3"/>
  <c r="AL330" i="3" s="1"/>
  <c r="AJ277" i="3"/>
  <c r="AL277" i="3" s="1"/>
  <c r="AJ276" i="3"/>
  <c r="AL276" i="3" s="1"/>
  <c r="Z281" i="3"/>
  <c r="AB281" i="3" s="1"/>
  <c r="Z239" i="3"/>
  <c r="AB239" i="3" s="1"/>
  <c r="AJ196" i="3"/>
  <c r="AL196" i="3" s="1"/>
  <c r="AJ129" i="3"/>
  <c r="AL129" i="3" s="1"/>
  <c r="AJ167" i="3"/>
  <c r="AL167" i="3" s="1"/>
  <c r="AJ112" i="3"/>
  <c r="AL112" i="3" s="1"/>
  <c r="AJ78" i="3"/>
  <c r="AL78" i="3" s="1"/>
  <c r="Z12" i="3"/>
  <c r="AB12" i="3" s="1"/>
  <c r="AJ7" i="3"/>
  <c r="AL7" i="3" s="1"/>
  <c r="AJ364" i="3"/>
  <c r="AL364" i="3" s="1"/>
  <c r="Z280" i="3"/>
  <c r="AB280" i="3" s="1"/>
  <c r="AJ171" i="3"/>
  <c r="AL171" i="3" s="1"/>
  <c r="Z178" i="3"/>
  <c r="AB178" i="3" s="1"/>
  <c r="Z119" i="3"/>
  <c r="AB119" i="3" s="1"/>
  <c r="Z112" i="3"/>
  <c r="AB112" i="3" s="1"/>
  <c r="Z87" i="3"/>
  <c r="AB87" i="3" s="1"/>
  <c r="Z85" i="3"/>
  <c r="AB85" i="3" s="1"/>
  <c r="AJ44" i="3"/>
  <c r="AL44" i="3" s="1"/>
  <c r="Z266" i="3"/>
  <c r="AB266" i="3" s="1"/>
  <c r="AJ232" i="3"/>
  <c r="AL232" i="3" s="1"/>
  <c r="AJ188" i="3"/>
  <c r="AL188" i="3" s="1"/>
  <c r="AJ146" i="3"/>
  <c r="AL146" i="3" s="1"/>
  <c r="Z124" i="3"/>
  <c r="AB124" i="3" s="1"/>
  <c r="AJ103" i="3"/>
  <c r="AL103" i="3" s="1"/>
  <c r="AJ93" i="3"/>
  <c r="AL93" i="3" s="1"/>
  <c r="Z76" i="3"/>
  <c r="AB76" i="3" s="1"/>
  <c r="Z30" i="3"/>
  <c r="AB30" i="3" s="1"/>
  <c r="Z32" i="3"/>
  <c r="AB32" i="3" s="1"/>
  <c r="AJ348" i="3"/>
  <c r="AL348" i="3" s="1"/>
  <c r="Z339" i="3"/>
  <c r="AB339" i="3" s="1"/>
  <c r="Z352" i="3"/>
  <c r="AB352" i="3" s="1"/>
  <c r="Z315" i="3"/>
  <c r="AB315" i="3" s="1"/>
  <c r="AJ309" i="3"/>
  <c r="AL309" i="3" s="1"/>
  <c r="Z130" i="3"/>
  <c r="AB130" i="3" s="1"/>
  <c r="AJ115" i="3"/>
  <c r="AL115" i="3" s="1"/>
  <c r="AJ75" i="3"/>
  <c r="AL75" i="3" s="1"/>
  <c r="AJ47" i="3"/>
  <c r="AL47" i="3" s="1"/>
  <c r="Z21" i="3"/>
  <c r="AB21" i="3" s="1"/>
  <c r="Z346" i="3"/>
  <c r="AB346" i="3" s="1"/>
  <c r="AJ326" i="3"/>
  <c r="AL326" i="3" s="1"/>
  <c r="Z309" i="3"/>
  <c r="AB309" i="3" s="1"/>
  <c r="AJ289" i="3"/>
  <c r="AL289" i="3" s="1"/>
  <c r="Z278" i="3"/>
  <c r="AB278" i="3" s="1"/>
  <c r="AJ272" i="3"/>
  <c r="AL272" i="3" s="1"/>
  <c r="AJ174" i="3"/>
  <c r="AL174" i="3" s="1"/>
  <c r="Z110" i="3"/>
  <c r="AB110" i="3" s="1"/>
  <c r="Z99" i="3"/>
  <c r="AB99" i="3" s="1"/>
  <c r="Z7" i="3"/>
  <c r="AB7" i="3" s="1"/>
  <c r="AJ346" i="3"/>
  <c r="AL346" i="3" s="1"/>
  <c r="Z314" i="3"/>
  <c r="AB314" i="3" s="1"/>
  <c r="AJ315" i="3"/>
  <c r="AL315" i="3" s="1"/>
  <c r="Z200" i="3"/>
  <c r="AB200" i="3" s="1"/>
  <c r="Z241" i="3"/>
  <c r="AB241" i="3" s="1"/>
  <c r="AJ185" i="3"/>
  <c r="AL185" i="3" s="1"/>
  <c r="AJ127" i="3"/>
  <c r="AL127" i="3" s="1"/>
  <c r="AJ175" i="3"/>
  <c r="AL175" i="3" s="1"/>
  <c r="Z170" i="3"/>
  <c r="AB170" i="3" s="1"/>
  <c r="AJ102" i="3"/>
  <c r="AL102" i="3" s="1"/>
  <c r="Z80" i="3"/>
  <c r="AB80" i="3" s="1"/>
  <c r="AJ81" i="3"/>
  <c r="AL81" i="3" s="1"/>
  <c r="Z45" i="3"/>
  <c r="AB45" i="3" s="1"/>
  <c r="Z14" i="3"/>
  <c r="AB14" i="3" s="1"/>
  <c r="Z313" i="3"/>
  <c r="AB313" i="3" s="1"/>
  <c r="AJ240" i="3"/>
  <c r="AL240" i="3" s="1"/>
  <c r="AJ286" i="3"/>
  <c r="AL286" i="3" s="1"/>
  <c r="AJ210" i="3"/>
  <c r="AL210" i="3" s="1"/>
  <c r="AJ203" i="3"/>
  <c r="AL203" i="3" s="1"/>
  <c r="AJ172" i="3"/>
  <c r="AL172" i="3" s="1"/>
  <c r="AJ153" i="3"/>
  <c r="AL153" i="3" s="1"/>
  <c r="AJ99" i="3"/>
  <c r="AL99" i="3" s="1"/>
  <c r="Z90" i="3"/>
  <c r="AB90" i="3" s="1"/>
  <c r="AJ63" i="3"/>
  <c r="AL63" i="3" s="1"/>
  <c r="Z11" i="3"/>
  <c r="AB11" i="3" s="1"/>
  <c r="AJ352" i="3"/>
  <c r="AL352" i="3" s="1"/>
  <c r="Z347" i="3"/>
  <c r="AB347" i="3" s="1"/>
  <c r="Z323" i="3"/>
  <c r="AB323" i="3" s="1"/>
  <c r="AJ329" i="3"/>
  <c r="AL329" i="3" s="1"/>
  <c r="Z276" i="3"/>
  <c r="AB276" i="3" s="1"/>
  <c r="Z287" i="3"/>
  <c r="AB287" i="3" s="1"/>
  <c r="AJ156" i="3"/>
  <c r="AL156" i="3" s="1"/>
  <c r="Z131" i="3"/>
  <c r="AB131" i="3" s="1"/>
  <c r="AJ97" i="3"/>
  <c r="AL97" i="3" s="1"/>
  <c r="Z98" i="3"/>
  <c r="AB98" i="3" s="1"/>
  <c r="Z97" i="3"/>
  <c r="AB97" i="3" s="1"/>
  <c r="Z69" i="3"/>
  <c r="AB69" i="3" s="1"/>
  <c r="AJ339" i="3"/>
  <c r="AL339" i="3" s="1"/>
  <c r="Z299" i="3"/>
  <c r="AB299" i="3" s="1"/>
  <c r="AJ226" i="3"/>
  <c r="AL226" i="3" s="1"/>
  <c r="AJ215" i="3"/>
  <c r="AL215" i="3" s="1"/>
  <c r="AJ186" i="3"/>
  <c r="AL186" i="3" s="1"/>
  <c r="AJ150" i="3"/>
  <c r="AL150" i="3" s="1"/>
  <c r="AJ130" i="3"/>
  <c r="AL130" i="3" s="1"/>
  <c r="AJ92" i="3"/>
  <c r="AL92" i="3" s="1"/>
  <c r="AJ66" i="3"/>
  <c r="AL66" i="3" s="1"/>
  <c r="Z22" i="3"/>
  <c r="AB22" i="3" s="1"/>
  <c r="AJ338" i="3"/>
  <c r="AL338" i="3" s="1"/>
  <c r="AJ300" i="3"/>
  <c r="AL300" i="3" s="1"/>
  <c r="Z305" i="3"/>
  <c r="AB305" i="3" s="1"/>
  <c r="AJ266" i="3"/>
  <c r="AL266" i="3" s="1"/>
  <c r="Z269" i="3"/>
  <c r="AB269" i="3" s="1"/>
  <c r="AJ221" i="3"/>
  <c r="AL221" i="3" s="1"/>
  <c r="Z223" i="3"/>
  <c r="AB223" i="3" s="1"/>
  <c r="Z162" i="3"/>
  <c r="AB162" i="3" s="1"/>
  <c r="AJ82" i="3"/>
  <c r="AL82" i="3" s="1"/>
  <c r="AJ23" i="3"/>
  <c r="AL23" i="3" s="1"/>
  <c r="AJ328" i="3"/>
  <c r="AL328" i="3" s="1"/>
  <c r="AJ303" i="3"/>
  <c r="AL303" i="3" s="1"/>
  <c r="Z290" i="3"/>
  <c r="AB290" i="3" s="1"/>
  <c r="AJ274" i="3"/>
  <c r="AL274" i="3" s="1"/>
  <c r="Z285" i="3"/>
  <c r="AB285" i="3" s="1"/>
  <c r="AJ207" i="3"/>
  <c r="AL207" i="3" s="1"/>
  <c r="AJ176" i="3"/>
  <c r="AL176" i="3" s="1"/>
  <c r="Z175" i="3"/>
  <c r="AB175" i="3" s="1"/>
  <c r="Z188" i="3"/>
  <c r="AB188" i="3" s="1"/>
  <c r="AJ110" i="3"/>
  <c r="AL110" i="3" s="1"/>
  <c r="Z88" i="3"/>
  <c r="AB88" i="3" s="1"/>
  <c r="Z83" i="3"/>
  <c r="AB83" i="3" s="1"/>
  <c r="AJ61" i="3"/>
  <c r="AL61" i="3" s="1"/>
  <c r="AJ10" i="3"/>
  <c r="AL10" i="3" s="1"/>
  <c r="Z267" i="3"/>
  <c r="AB267" i="3" s="1"/>
  <c r="Z216" i="3"/>
  <c r="AB216" i="3" s="1"/>
  <c r="AJ217" i="3"/>
  <c r="AL217" i="3" s="1"/>
  <c r="Z231" i="3"/>
  <c r="AB231" i="3" s="1"/>
  <c r="Z167" i="3"/>
  <c r="AB167" i="3" s="1"/>
  <c r="Z147" i="3"/>
  <c r="AB147" i="3" s="1"/>
  <c r="AJ148" i="3"/>
  <c r="AL148" i="3" s="1"/>
  <c r="Z71" i="3"/>
  <c r="AB71" i="3" s="1"/>
  <c r="Z53" i="3"/>
  <c r="AB53" i="3" s="1"/>
  <c r="AJ340" i="3"/>
  <c r="AL340" i="3" s="1"/>
  <c r="AJ351" i="3"/>
  <c r="AL351" i="3" s="1"/>
  <c r="Z224" i="3"/>
  <c r="AB224" i="3" s="1"/>
  <c r="AJ228" i="3"/>
  <c r="AL228" i="3" s="1"/>
  <c r="AJ234" i="3"/>
  <c r="AL234" i="3" s="1"/>
  <c r="Z195" i="3"/>
  <c r="AB195" i="3" s="1"/>
  <c r="Z164" i="3"/>
  <c r="AB164" i="3" s="1"/>
  <c r="AJ151" i="3"/>
  <c r="AL151" i="3" s="1"/>
  <c r="AJ124" i="3"/>
  <c r="AL124" i="3" s="1"/>
  <c r="AJ126" i="3"/>
  <c r="AL126" i="3" s="1"/>
  <c r="Z84" i="3"/>
  <c r="AB84" i="3" s="1"/>
  <c r="Z72" i="3"/>
  <c r="AB72" i="3" s="1"/>
  <c r="AJ36" i="3"/>
  <c r="AL36" i="3" s="1"/>
  <c r="AJ35" i="3"/>
  <c r="AL35" i="3" s="1"/>
  <c r="AJ19" i="3"/>
  <c r="AL19" i="3" s="1"/>
  <c r="Z258" i="3"/>
  <c r="AB258" i="3" s="1"/>
  <c r="Z300" i="3"/>
  <c r="AB300" i="3" s="1"/>
  <c r="Z212" i="3"/>
  <c r="AB212" i="3" s="1"/>
  <c r="AJ243" i="3"/>
  <c r="AL243" i="3" s="1"/>
  <c r="Z197" i="3"/>
  <c r="AB197" i="3" s="1"/>
  <c r="Z143" i="3"/>
  <c r="AB143" i="3" s="1"/>
  <c r="AJ50" i="3"/>
  <c r="AL50" i="3" s="1"/>
  <c r="Z44" i="3"/>
  <c r="AB44" i="3" s="1"/>
  <c r="Z306" i="3"/>
  <c r="AB306" i="3" s="1"/>
  <c r="Z334" i="3"/>
  <c r="AB334" i="3" s="1"/>
  <c r="AJ336" i="3"/>
  <c r="AL336" i="3" s="1"/>
  <c r="AJ332" i="3"/>
  <c r="AL332" i="3" s="1"/>
  <c r="AJ224" i="3"/>
  <c r="AL224" i="3" s="1"/>
  <c r="AJ214" i="3"/>
  <c r="AL214" i="3" s="1"/>
  <c r="AJ219" i="3"/>
  <c r="AL219" i="3" s="1"/>
  <c r="Z165" i="3"/>
  <c r="AB165" i="3" s="1"/>
  <c r="Z145" i="3"/>
  <c r="AB145" i="3" s="1"/>
  <c r="AJ132" i="3"/>
  <c r="AL132" i="3" s="1"/>
  <c r="AJ60" i="3"/>
  <c r="AL60" i="3" s="1"/>
  <c r="AJ31" i="3"/>
  <c r="AL31" i="3" s="1"/>
  <c r="Z324" i="3"/>
  <c r="AB324" i="3" s="1"/>
  <c r="Z304" i="3"/>
  <c r="AB304" i="3" s="1"/>
  <c r="AJ270" i="3"/>
  <c r="AL270" i="3" s="1"/>
  <c r="Z221" i="3"/>
  <c r="AB221" i="3" s="1"/>
  <c r="Z222" i="3"/>
  <c r="AB222" i="3" s="1"/>
  <c r="AJ149" i="3"/>
  <c r="AL149" i="3" s="1"/>
  <c r="AJ122" i="3"/>
  <c r="AL122" i="3" s="1"/>
  <c r="AJ163" i="3"/>
  <c r="AL163" i="3" s="1"/>
  <c r="AJ56" i="3"/>
  <c r="AL56" i="3" s="1"/>
  <c r="Z48" i="3"/>
  <c r="AB48" i="3" s="1"/>
  <c r="Z18" i="3"/>
  <c r="AB18" i="3" s="1"/>
  <c r="Z354" i="3"/>
  <c r="AB354" i="3" s="1"/>
  <c r="AJ322" i="3"/>
  <c r="AL322" i="3" s="1"/>
  <c r="Z286" i="3"/>
  <c r="AB286" i="3" s="1"/>
  <c r="Z204" i="3"/>
  <c r="AB204" i="3" s="1"/>
  <c r="Z240" i="3"/>
  <c r="AB240" i="3" s="1"/>
  <c r="AJ178" i="3"/>
  <c r="AL178" i="3" s="1"/>
  <c r="Z187" i="3"/>
  <c r="AB187" i="3" s="1"/>
  <c r="AJ137" i="3"/>
  <c r="AL137" i="3" s="1"/>
  <c r="AJ123" i="3"/>
  <c r="AL123" i="3" s="1"/>
  <c r="Z109" i="3"/>
  <c r="AB109" i="3" s="1"/>
  <c r="AJ65" i="3"/>
  <c r="AL65" i="3" s="1"/>
  <c r="AJ12" i="3"/>
  <c r="AL12" i="3" s="1"/>
  <c r="Z13" i="3"/>
  <c r="AB13" i="3" s="1"/>
  <c r="Z363" i="3"/>
  <c r="AB363" i="3" s="1"/>
  <c r="Z364" i="3"/>
  <c r="AB364" i="3" s="1"/>
  <c r="AJ327" i="3"/>
  <c r="AL327" i="3" s="1"/>
  <c r="Z291" i="3"/>
  <c r="AB291" i="3" s="1"/>
  <c r="Z206" i="3"/>
  <c r="AB206" i="3" s="1"/>
  <c r="AJ195" i="3"/>
  <c r="AL195" i="3" s="1"/>
  <c r="Z181" i="3"/>
  <c r="AB181" i="3" s="1"/>
  <c r="AJ161" i="3"/>
  <c r="AL161" i="3" s="1"/>
  <c r="Z135" i="3"/>
  <c r="AB135" i="3" s="1"/>
  <c r="Z89" i="3"/>
  <c r="AB89" i="3" s="1"/>
  <c r="Z101" i="3"/>
  <c r="AB101" i="3" s="1"/>
  <c r="Z68" i="3"/>
  <c r="AB68" i="3" s="1"/>
  <c r="AJ363" i="3"/>
  <c r="AL363" i="3" s="1"/>
  <c r="AJ361" i="3"/>
  <c r="AL361" i="3" s="1"/>
  <c r="AJ216" i="3"/>
  <c r="AL216" i="3" s="1"/>
  <c r="Z218" i="3"/>
  <c r="AB218" i="3" s="1"/>
  <c r="AJ227" i="3"/>
  <c r="AL227" i="3" s="1"/>
  <c r="Z193" i="3"/>
  <c r="AB193" i="3" s="1"/>
  <c r="AJ136" i="3"/>
  <c r="AL136" i="3" s="1"/>
  <c r="AJ55" i="3"/>
  <c r="AL55" i="3" s="1"/>
  <c r="Z52" i="3"/>
  <c r="AB52" i="3" s="1"/>
  <c r="Z46" i="3"/>
  <c r="AB46" i="3" s="1"/>
  <c r="AJ25" i="3"/>
  <c r="AL25" i="3" s="1"/>
  <c r="Z355" i="3"/>
  <c r="AB355" i="3" s="1"/>
  <c r="AJ304" i="3"/>
  <c r="AL304" i="3" s="1"/>
  <c r="Z337" i="3"/>
  <c r="AB337" i="3" s="1"/>
  <c r="Z284" i="3"/>
  <c r="AB284" i="3" s="1"/>
  <c r="Z279" i="3"/>
  <c r="AB279" i="3" s="1"/>
  <c r="Z185" i="3"/>
  <c r="AB185" i="3" s="1"/>
  <c r="Z182" i="3"/>
  <c r="AB182" i="3" s="1"/>
  <c r="Z139" i="3"/>
  <c r="AB139" i="3" s="1"/>
  <c r="AJ100" i="3"/>
  <c r="AL100" i="3" s="1"/>
  <c r="AJ318" i="3"/>
  <c r="AL318" i="3" s="1"/>
  <c r="AJ298" i="3"/>
  <c r="AL298" i="3" s="1"/>
  <c r="AJ281" i="3"/>
  <c r="AL281" i="3" s="1"/>
  <c r="Z289" i="3"/>
  <c r="AB289" i="3" s="1"/>
  <c r="AJ205" i="3"/>
  <c r="AL205" i="3" s="1"/>
  <c r="AJ165" i="3"/>
  <c r="AL165" i="3" s="1"/>
  <c r="Z140" i="3"/>
  <c r="AB140" i="3" s="1"/>
  <c r="Z133" i="3"/>
  <c r="AB133" i="3" s="1"/>
  <c r="Z82" i="3"/>
  <c r="AB82" i="3" s="1"/>
  <c r="AJ71" i="3"/>
  <c r="AL71" i="3" s="1"/>
  <c r="AJ73" i="3"/>
  <c r="AL73" i="3" s="1"/>
  <c r="AJ20" i="3"/>
  <c r="AL20" i="3" s="1"/>
  <c r="AJ11" i="3"/>
  <c r="AL11" i="3" s="1"/>
  <c r="Z319" i="3"/>
  <c r="AB319" i="3" s="1"/>
  <c r="AJ307" i="3"/>
  <c r="AL307" i="3" s="1"/>
  <c r="Z288" i="3"/>
  <c r="AB288" i="3" s="1"/>
  <c r="AJ162" i="3"/>
  <c r="AL162" i="3" s="1"/>
  <c r="AJ154" i="3"/>
  <c r="AL154" i="3" s="1"/>
  <c r="Z173" i="3"/>
  <c r="AB173" i="3" s="1"/>
  <c r="AJ159" i="3"/>
  <c r="AL159" i="3" s="1"/>
  <c r="Z127" i="3"/>
  <c r="AB127" i="3" s="1"/>
  <c r="AJ113" i="3"/>
  <c r="AL113" i="3" s="1"/>
  <c r="Z94" i="3"/>
  <c r="AB94" i="3" s="1"/>
  <c r="AJ70" i="3"/>
  <c r="AL70" i="3" s="1"/>
  <c r="AJ57" i="3"/>
  <c r="AL57" i="3" s="1"/>
  <c r="Z353" i="3"/>
  <c r="AB353" i="3" s="1"/>
  <c r="AJ324" i="3"/>
  <c r="AL324" i="3" s="1"/>
  <c r="AJ287" i="3"/>
  <c r="AL287" i="3" s="1"/>
  <c r="AJ278" i="3"/>
  <c r="AL278" i="3" s="1"/>
  <c r="Z236" i="3"/>
  <c r="AB236" i="3" s="1"/>
  <c r="AJ204" i="3"/>
  <c r="AL204" i="3" s="1"/>
  <c r="Z142" i="3"/>
  <c r="AB142" i="3" s="1"/>
  <c r="AJ133" i="3"/>
  <c r="AL133" i="3" s="1"/>
  <c r="AJ121" i="3"/>
  <c r="AL121" i="3" s="1"/>
  <c r="Z137" i="3"/>
  <c r="AB137" i="3" s="1"/>
  <c r="AJ67" i="3"/>
  <c r="AL67" i="3" s="1"/>
  <c r="AJ77" i="3"/>
  <c r="AL77" i="3" s="1"/>
  <c r="Z59" i="3"/>
  <c r="AB59" i="3" s="1"/>
  <c r="Z8" i="3"/>
  <c r="AB8" i="3" s="1"/>
  <c r="AJ17" i="3"/>
  <c r="AL17" i="3" s="1"/>
  <c r="AJ344" i="3"/>
  <c r="AL344" i="3" s="1"/>
  <c r="Z360" i="3"/>
  <c r="AB360" i="3" s="1"/>
  <c r="AJ292" i="3"/>
  <c r="AL292" i="3" s="1"/>
  <c r="Z307" i="3"/>
  <c r="AB307" i="3" s="1"/>
  <c r="AJ321" i="3"/>
  <c r="AL321" i="3" s="1"/>
  <c r="Z271" i="3"/>
  <c r="AB271" i="3" s="1"/>
  <c r="AJ139" i="3"/>
  <c r="AL139" i="3" s="1"/>
  <c r="AJ158" i="3"/>
  <c r="AL158" i="3" s="1"/>
  <c r="Z125" i="3"/>
  <c r="AB125" i="3" s="1"/>
  <c r="AJ119" i="3"/>
  <c r="AL119" i="3" s="1"/>
  <c r="AJ96" i="3"/>
  <c r="AL96" i="3" s="1"/>
  <c r="AJ59" i="3"/>
  <c r="AL59" i="3" s="1"/>
  <c r="Z64" i="3"/>
  <c r="AB64" i="3" s="1"/>
  <c r="Z332" i="3"/>
  <c r="AB332" i="3" s="1"/>
  <c r="Z317" i="3"/>
  <c r="AB317" i="3" s="1"/>
  <c r="AJ264" i="3"/>
  <c r="AL264" i="3" s="1"/>
  <c r="AJ269" i="3"/>
  <c r="AL269" i="3" s="1"/>
  <c r="Z194" i="3"/>
  <c r="AB194" i="3" s="1"/>
  <c r="AJ209" i="3"/>
  <c r="AL209" i="3" s="1"/>
  <c r="Z163" i="3"/>
  <c r="AB163" i="3" s="1"/>
  <c r="AJ90" i="3"/>
  <c r="AL90" i="3" s="1"/>
  <c r="Z49" i="3"/>
  <c r="AB49" i="3" s="1"/>
  <c r="AJ38" i="3"/>
  <c r="AL38" i="3" s="1"/>
  <c r="AJ305" i="3"/>
  <c r="AL305" i="3" s="1"/>
  <c r="AJ250" i="3"/>
  <c r="AL250" i="3" s="1"/>
  <c r="AJ263" i="3"/>
  <c r="AL263" i="3" s="1"/>
  <c r="Z153" i="3"/>
  <c r="AB153" i="3" s="1"/>
  <c r="AJ89" i="3"/>
  <c r="AL89" i="3" s="1"/>
  <c r="AJ52" i="3"/>
  <c r="AL52" i="3" s="1"/>
  <c r="AJ24" i="3"/>
  <c r="AL24" i="3" s="1"/>
  <c r="Z341" i="3"/>
  <c r="AB341" i="3" s="1"/>
  <c r="Z331" i="3"/>
  <c r="AB331" i="3" s="1"/>
  <c r="AJ320" i="3"/>
  <c r="AL320" i="3" s="1"/>
  <c r="Z274" i="3"/>
  <c r="AB274" i="3" s="1"/>
  <c r="Z243" i="3"/>
  <c r="AB243" i="3" s="1"/>
  <c r="AJ208" i="3"/>
  <c r="AL208" i="3" s="1"/>
  <c r="AJ199" i="3"/>
  <c r="AL199" i="3" s="1"/>
  <c r="AJ168" i="3"/>
  <c r="AL168" i="3" s="1"/>
  <c r="AJ166" i="3"/>
  <c r="AL166" i="3" s="1"/>
  <c r="Z172" i="3"/>
  <c r="AB172" i="3" s="1"/>
  <c r="Z113" i="3"/>
  <c r="AB113" i="3" s="1"/>
  <c r="Z96" i="3"/>
  <c r="AB96" i="3" s="1"/>
  <c r="Z95" i="3"/>
  <c r="AB95" i="3" s="1"/>
  <c r="AJ13" i="3"/>
  <c r="AL13" i="3" s="1"/>
  <c r="Z303" i="3"/>
  <c r="AB303" i="3" s="1"/>
  <c r="AJ297" i="3"/>
  <c r="AL297" i="3" s="1"/>
  <c r="AJ245" i="3"/>
  <c r="AL245" i="3" s="1"/>
  <c r="Z201" i="3"/>
  <c r="AB201" i="3" s="1"/>
  <c r="Z152" i="3"/>
  <c r="AB152" i="3" s="1"/>
  <c r="AJ101" i="3"/>
  <c r="AL101" i="3" s="1"/>
  <c r="Z74" i="3"/>
  <c r="AB74" i="3" s="1"/>
  <c r="AJ54" i="3"/>
  <c r="AL54" i="3" s="1"/>
  <c r="AJ45" i="3"/>
  <c r="AL45" i="3" s="1"/>
  <c r="Z24" i="3"/>
  <c r="AB24" i="3" s="1"/>
  <c r="Z302" i="3"/>
  <c r="AB302" i="3" s="1"/>
  <c r="AJ343" i="3"/>
  <c r="AL343" i="3" s="1"/>
  <c r="AJ301" i="3"/>
  <c r="AL301" i="3" s="1"/>
  <c r="Z252" i="3"/>
  <c r="AB252" i="3" s="1"/>
  <c r="AJ256" i="3"/>
  <c r="AL256" i="3" s="1"/>
  <c r="AJ212" i="3"/>
  <c r="AL212" i="3" s="1"/>
  <c r="AJ218" i="3"/>
  <c r="AL218" i="3" s="1"/>
  <c r="AJ223" i="3"/>
  <c r="AL223" i="3" s="1"/>
  <c r="Z144" i="3"/>
  <c r="AB144" i="3" s="1"/>
  <c r="Z106" i="3"/>
  <c r="AB106" i="3" s="1"/>
  <c r="AJ62" i="3"/>
  <c r="AL62" i="3" s="1"/>
  <c r="Z40" i="3"/>
  <c r="AB40" i="3" s="1"/>
  <c r="Z336" i="3"/>
  <c r="AB336" i="3" s="1"/>
  <c r="Z338" i="3"/>
  <c r="AB338" i="3" s="1"/>
  <c r="Z301" i="3"/>
  <c r="AB301" i="3" s="1"/>
  <c r="Z253" i="3"/>
  <c r="AB253" i="3" s="1"/>
  <c r="Z213" i="3"/>
  <c r="AB213" i="3" s="1"/>
  <c r="Z214" i="3"/>
  <c r="AB214" i="3" s="1"/>
  <c r="Z155" i="3"/>
  <c r="AB155" i="3" s="1"/>
  <c r="Z20" i="3"/>
  <c r="AB20" i="3" s="1"/>
  <c r="Z342" i="3"/>
  <c r="AB342" i="3" s="1"/>
  <c r="AJ337" i="3"/>
  <c r="AL337" i="3" s="1"/>
  <c r="Z263" i="3"/>
  <c r="AB263" i="3" s="1"/>
  <c r="Z293" i="3"/>
  <c r="AB293" i="3" s="1"/>
  <c r="Z233" i="3"/>
  <c r="AB233" i="3" s="1"/>
  <c r="Z196" i="3"/>
  <c r="AB196" i="3" s="1"/>
  <c r="Z150" i="3"/>
  <c r="AB150" i="3" s="1"/>
  <c r="Z114" i="3"/>
  <c r="AB114" i="3" s="1"/>
  <c r="Z340" i="3"/>
  <c r="AB340" i="3" s="1"/>
  <c r="AJ254" i="3"/>
  <c r="AL254" i="3" s="1"/>
  <c r="AJ267" i="3"/>
  <c r="AL267" i="3" s="1"/>
  <c r="AJ225" i="3"/>
  <c r="AL225" i="3" s="1"/>
  <c r="Z246" i="3"/>
  <c r="AB246" i="3" s="1"/>
  <c r="AJ193" i="3"/>
  <c r="AL193" i="3" s="1"/>
  <c r="AJ142" i="3"/>
  <c r="AL142" i="3" s="1"/>
  <c r="Z41" i="3"/>
  <c r="AB41" i="3" s="1"/>
  <c r="Z36" i="3"/>
  <c r="Z327" i="3"/>
  <c r="AB327" i="3" s="1"/>
  <c r="Z312" i="3"/>
  <c r="AB312" i="3" s="1"/>
  <c r="AJ314" i="3"/>
  <c r="AL314" i="3" s="1"/>
  <c r="AJ302" i="3"/>
  <c r="AL302" i="3" s="1"/>
  <c r="Z210" i="3"/>
  <c r="AB210" i="3" s="1"/>
  <c r="AJ202" i="3"/>
  <c r="AL202" i="3" s="1"/>
  <c r="AJ201" i="3"/>
  <c r="AL201" i="3" s="1"/>
  <c r="AJ170" i="3"/>
  <c r="AL170" i="3" s="1"/>
  <c r="Z171" i="3"/>
  <c r="AB171" i="3" s="1"/>
  <c r="AJ135" i="3"/>
  <c r="AL135" i="3" s="1"/>
  <c r="Z132" i="3"/>
  <c r="AB132" i="3" s="1"/>
  <c r="Z141" i="3"/>
  <c r="AB141" i="3" s="1"/>
  <c r="Z93" i="3"/>
  <c r="AB93" i="3" s="1"/>
  <c r="Z63" i="3"/>
  <c r="AB63" i="3" s="1"/>
  <c r="Z15" i="3"/>
  <c r="AB15" i="3" s="1"/>
  <c r="AJ358" i="3"/>
  <c r="AL358" i="3" s="1"/>
  <c r="Z351" i="3"/>
  <c r="AB351" i="3" s="1"/>
  <c r="Z348" i="3"/>
  <c r="AB348" i="3" s="1"/>
  <c r="AJ319" i="3"/>
  <c r="AL319" i="3" s="1"/>
  <c r="Z275" i="3"/>
  <c r="AB275" i="3" s="1"/>
  <c r="AJ157" i="3"/>
  <c r="AL157" i="3" s="1"/>
  <c r="Z115" i="3"/>
  <c r="AB115" i="3" s="1"/>
  <c r="AJ117" i="3"/>
  <c r="AL117" i="3" s="1"/>
  <c r="Z91" i="3"/>
  <c r="AB91" i="3" s="1"/>
  <c r="Z78" i="3"/>
  <c r="AB78" i="3" s="1"/>
  <c r="Z47" i="3"/>
  <c r="AB47" i="3" s="1"/>
  <c r="Z25" i="3"/>
  <c r="AB25" i="3" s="1"/>
  <c r="AJ353" i="3"/>
  <c r="AL353" i="3" s="1"/>
  <c r="AJ291" i="3"/>
  <c r="AL291" i="3" s="1"/>
  <c r="AJ260" i="3"/>
  <c r="AL260" i="3" s="1"/>
  <c r="AJ265" i="3"/>
  <c r="AL265" i="3" s="1"/>
  <c r="AJ222" i="3"/>
  <c r="AL222" i="3" s="1"/>
  <c r="Z207" i="3"/>
  <c r="AB207" i="3" s="1"/>
  <c r="AJ128" i="3"/>
  <c r="AL128" i="3" s="1"/>
  <c r="AJ58" i="3"/>
  <c r="AL58" i="3" s="1"/>
  <c r="AJ64" i="3"/>
  <c r="AL64" i="3" s="1"/>
  <c r="AJ34" i="3"/>
  <c r="AL34" i="3" s="1"/>
  <c r="AJ28" i="3"/>
  <c r="AL28" i="3" s="1"/>
  <c r="AJ238" i="3"/>
  <c r="AL238" i="3" s="1"/>
  <c r="AJ325" i="3"/>
  <c r="AL325" i="3" s="1"/>
  <c r="Z237" i="3"/>
  <c r="AB237" i="3" s="1"/>
  <c r="Z169" i="3"/>
  <c r="AB169" i="3" s="1"/>
  <c r="AJ177" i="3"/>
  <c r="AL177" i="3" s="1"/>
  <c r="AJ95" i="3"/>
  <c r="AL95" i="3" s="1"/>
  <c r="Z92" i="3"/>
  <c r="AB92" i="3" s="1"/>
  <c r="AJ51" i="3"/>
  <c r="AL51" i="3" s="1"/>
  <c r="Z10" i="3"/>
  <c r="AB10" i="3" s="1"/>
  <c r="Z349" i="3"/>
  <c r="AB349" i="3" s="1"/>
  <c r="Z333" i="3"/>
  <c r="AB333" i="3" s="1"/>
  <c r="AJ310" i="3"/>
  <c r="AL310" i="3" s="1"/>
  <c r="AJ273" i="3"/>
  <c r="AL273" i="3" s="1"/>
  <c r="AJ288" i="3"/>
  <c r="AL288" i="3" s="1"/>
  <c r="Z273" i="3"/>
  <c r="AB273" i="3" s="1"/>
  <c r="Z179" i="3"/>
  <c r="AB179" i="3" s="1"/>
  <c r="Z176" i="3"/>
  <c r="AB176" i="3" s="1"/>
  <c r="Z117" i="3"/>
  <c r="AB117" i="3" s="1"/>
  <c r="AJ116" i="3"/>
  <c r="AL116" i="3" s="1"/>
  <c r="Z100" i="3"/>
  <c r="AB100" i="3" s="1"/>
  <c r="AJ16" i="3"/>
  <c r="AL16" i="3" s="1"/>
  <c r="AJ362" i="3"/>
  <c r="AL362" i="3" s="1"/>
  <c r="Z359" i="3"/>
  <c r="AB359" i="3" s="1"/>
  <c r="AJ296" i="3"/>
  <c r="AL296" i="3" s="1"/>
  <c r="AJ331" i="3"/>
  <c r="AL331" i="3" s="1"/>
  <c r="Z272" i="3"/>
  <c r="AB272" i="3" s="1"/>
  <c r="Z283" i="3"/>
  <c r="AB283" i="3" s="1"/>
  <c r="Z242" i="3"/>
  <c r="AB242" i="3" s="1"/>
  <c r="Z134" i="3"/>
  <c r="AB134" i="3" s="1"/>
  <c r="AJ98" i="3"/>
  <c r="AL98" i="3" s="1"/>
  <c r="Z65" i="3"/>
  <c r="AB65" i="3" s="1"/>
  <c r="AJ43" i="3"/>
  <c r="AL43" i="3" s="1"/>
  <c r="Z329" i="3"/>
  <c r="AB329" i="3" s="1"/>
  <c r="Z350" i="3"/>
  <c r="AB350" i="3" s="1"/>
  <c r="AJ316" i="3"/>
  <c r="AL316" i="3" s="1"/>
  <c r="AJ279" i="3"/>
  <c r="AL279" i="3" s="1"/>
  <c r="Z282" i="3"/>
  <c r="AB282" i="3" s="1"/>
  <c r="Z277" i="3"/>
  <c r="AB277" i="3" s="1"/>
  <c r="Z128" i="3"/>
  <c r="AB128" i="3" s="1"/>
  <c r="AJ114" i="3"/>
  <c r="AL114" i="3" s="1"/>
  <c r="AJ14" i="3"/>
  <c r="AL14" i="3" s="1"/>
  <c r="AJ9" i="3"/>
  <c r="AL9" i="3" s="1"/>
  <c r="Z344" i="3"/>
  <c r="AB344" i="3" s="1"/>
  <c r="AJ294" i="3"/>
  <c r="AL294" i="3" s="1"/>
  <c r="AJ313" i="3"/>
  <c r="AL313" i="3" s="1"/>
  <c r="AJ152" i="3"/>
  <c r="AL152" i="3" s="1"/>
  <c r="AJ181" i="3"/>
  <c r="AL181" i="3" s="1"/>
  <c r="Z174" i="3"/>
  <c r="AB174" i="3" s="1"/>
  <c r="AJ111" i="3"/>
  <c r="AL111" i="3" s="1"/>
  <c r="AJ79" i="3"/>
  <c r="AL79" i="3" s="1"/>
  <c r="AJ355" i="3"/>
  <c r="AL355" i="3" s="1"/>
  <c r="Z268" i="3"/>
  <c r="AB268" i="3" s="1"/>
  <c r="AJ248" i="3"/>
  <c r="AL248" i="3" s="1"/>
  <c r="AJ253" i="3"/>
  <c r="AL253" i="3" s="1"/>
  <c r="Z235" i="3"/>
  <c r="AB235" i="3" s="1"/>
  <c r="Z79" i="3"/>
  <c r="AB79" i="3" s="1"/>
  <c r="Z56" i="3"/>
  <c r="AB56" i="3" s="1"/>
  <c r="Z39" i="3"/>
  <c r="AB39" i="3" s="1"/>
  <c r="Z270" i="3"/>
  <c r="AB270" i="3" s="1"/>
  <c r="Z259" i="3"/>
  <c r="AB259" i="3" s="1"/>
  <c r="AJ246" i="3"/>
  <c r="AL246" i="3" s="1"/>
  <c r="AJ239" i="3"/>
  <c r="AL239" i="3" s="1"/>
  <c r="Z168" i="3"/>
  <c r="AB168" i="3" s="1"/>
  <c r="Z148" i="3"/>
  <c r="AB148" i="3" s="1"/>
  <c r="AJ84" i="3"/>
  <c r="AL84" i="3" s="1"/>
  <c r="Z9" i="3"/>
  <c r="AB9" i="3" s="1"/>
  <c r="Z361" i="3"/>
  <c r="AB361" i="3" s="1"/>
  <c r="Z358" i="3"/>
  <c r="AB358" i="3" s="1"/>
  <c r="AJ312" i="3"/>
  <c r="AL312" i="3" s="1"/>
  <c r="AJ283" i="3"/>
  <c r="AL283" i="3" s="1"/>
  <c r="AJ244" i="3"/>
  <c r="AL244" i="3" s="1"/>
  <c r="AJ198" i="3"/>
  <c r="AL198" i="3" s="1"/>
  <c r="AJ200" i="3"/>
  <c r="AL200" i="3" s="1"/>
  <c r="AJ160" i="3"/>
  <c r="AL160" i="3" s="1"/>
  <c r="AJ131" i="3"/>
  <c r="AL131" i="3" s="1"/>
  <c r="Z136" i="3"/>
  <c r="AB136" i="3" s="1"/>
  <c r="Z129" i="3"/>
  <c r="AB129" i="3" s="1"/>
  <c r="AJ69" i="3"/>
  <c r="AL69" i="3" s="1"/>
  <c r="AJ68" i="3"/>
  <c r="AL68" i="3" s="1"/>
  <c r="AJ334" i="3"/>
  <c r="AL334" i="3" s="1"/>
  <c r="AJ342" i="3"/>
  <c r="AL342" i="3" s="1"/>
  <c r="AJ262" i="3"/>
  <c r="AL262" i="3" s="1"/>
  <c r="AJ259" i="3"/>
  <c r="AL259" i="3" s="1"/>
  <c r="AJ237" i="3"/>
  <c r="AL237" i="3" s="1"/>
  <c r="Z192" i="3"/>
  <c r="AB192" i="3" s="1"/>
  <c r="Z149" i="3"/>
  <c r="AB149" i="3" s="1"/>
  <c r="Z116" i="3"/>
  <c r="AB116" i="3" s="1"/>
  <c r="AJ40" i="3"/>
  <c r="AL40" i="3" s="1"/>
  <c r="Z35" i="3"/>
  <c r="AB35" i="3" s="1"/>
  <c r="Z262" i="3"/>
  <c r="AB262" i="3" s="1"/>
  <c r="Z250" i="3"/>
  <c r="AB250" i="3" s="1"/>
  <c r="Z220" i="3"/>
  <c r="AB220" i="3" s="1"/>
  <c r="Z225" i="3"/>
  <c r="AB225" i="3" s="1"/>
  <c r="Z248" i="3"/>
  <c r="AB248" i="3" s="1"/>
  <c r="Z189" i="3"/>
  <c r="AB189" i="3" s="1"/>
  <c r="AJ190" i="3"/>
  <c r="AL190" i="3" s="1"/>
  <c r="Z105" i="3"/>
  <c r="AB105" i="3" s="1"/>
  <c r="Z57" i="3"/>
  <c r="AB57" i="3" s="1"/>
  <c r="Z51" i="3"/>
  <c r="AB51" i="3" s="1"/>
  <c r="Z54" i="3"/>
  <c r="AB54" i="3" s="1"/>
  <c r="Z28" i="3"/>
  <c r="AB28" i="3" s="1"/>
  <c r="AJ21" i="3"/>
  <c r="AL21" i="3" s="1"/>
  <c r="Z295" i="3"/>
  <c r="AB295" i="3" s="1"/>
  <c r="AJ258" i="3"/>
  <c r="AL258" i="3" s="1"/>
  <c r="AJ229" i="3"/>
  <c r="AL229" i="3" s="1"/>
  <c r="Z156" i="3"/>
  <c r="AB156" i="3" s="1"/>
  <c r="Z190" i="3"/>
  <c r="AB190" i="3" s="1"/>
  <c r="AJ143" i="3"/>
  <c r="AL143" i="3" s="1"/>
  <c r="AJ144" i="3"/>
  <c r="AL144" i="3" s="1"/>
  <c r="Z123" i="3"/>
  <c r="AB123" i="3" s="1"/>
  <c r="Z120" i="3"/>
  <c r="AB120" i="3" s="1"/>
  <c r="Z29" i="3"/>
  <c r="AB29" i="3" s="1"/>
  <c r="Z26" i="3"/>
  <c r="AB26" i="3" s="1"/>
  <c r="AJ335" i="3"/>
  <c r="AL335" i="3" s="1"/>
  <c r="AJ357" i="3"/>
  <c r="AL357" i="3" s="1"/>
  <c r="AJ268" i="3"/>
  <c r="AL268" i="3" s="1"/>
  <c r="Z234" i="3"/>
  <c r="AB234" i="3" s="1"/>
  <c r="Z227" i="3"/>
  <c r="AB227" i="3" s="1"/>
  <c r="Z199" i="3"/>
  <c r="AB199" i="3" s="1"/>
  <c r="AJ141" i="3"/>
  <c r="AL141" i="3" s="1"/>
  <c r="Z154" i="3"/>
  <c r="AB154" i="3" s="1"/>
  <c r="Z160" i="3"/>
  <c r="AB160" i="3" s="1"/>
  <c r="Z158" i="3"/>
  <c r="AB158" i="3" s="1"/>
  <c r="Z73" i="3"/>
  <c r="AB73" i="3" s="1"/>
  <c r="Z75" i="3"/>
  <c r="AB75" i="3" s="1"/>
  <c r="Z70" i="3"/>
  <c r="AB70" i="3" s="1"/>
  <c r="AJ29" i="3"/>
  <c r="AL29" i="3" s="1"/>
  <c r="Z330" i="3"/>
  <c r="AB330" i="3" s="1"/>
  <c r="Z326" i="3"/>
  <c r="AB326" i="3" s="1"/>
  <c r="AJ293" i="3"/>
  <c r="AL293" i="3" s="1"/>
  <c r="Z251" i="3"/>
  <c r="AB251" i="3" s="1"/>
  <c r="AJ251" i="3"/>
  <c r="AL251" i="3" s="1"/>
  <c r="Z228" i="3"/>
  <c r="AB228" i="3" s="1"/>
  <c r="Z211" i="3"/>
  <c r="AB211" i="3" s="1"/>
  <c r="Z215" i="3"/>
  <c r="AB215" i="3" s="1"/>
  <c r="Z209" i="3"/>
  <c r="AB209" i="3" s="1"/>
  <c r="Z107" i="3"/>
  <c r="AB107" i="3" s="1"/>
  <c r="Z86" i="3"/>
  <c r="AB86" i="3" s="1"/>
  <c r="Z55" i="3"/>
  <c r="AB55" i="3" s="1"/>
  <c r="Z42" i="3"/>
  <c r="AB42" i="3" s="1"/>
  <c r="AJ26" i="3"/>
  <c r="AL26" i="3" s="1"/>
  <c r="Z357" i="3"/>
  <c r="AB357" i="3" s="1"/>
  <c r="AJ290" i="3"/>
  <c r="AL290" i="3" s="1"/>
  <c r="AJ306" i="3"/>
  <c r="AL306" i="3" s="1"/>
  <c r="AJ285" i="3"/>
  <c r="AL285" i="3" s="1"/>
  <c r="AJ284" i="3"/>
  <c r="AL284" i="3" s="1"/>
  <c r="Z208" i="3"/>
  <c r="AB208" i="3" s="1"/>
  <c r="AJ197" i="3"/>
  <c r="AL197" i="3" s="1"/>
  <c r="Z184" i="3"/>
  <c r="AB184" i="3" s="1"/>
  <c r="Z19" i="3"/>
  <c r="AB19" i="3" s="1"/>
  <c r="AJ15" i="3"/>
  <c r="AL15" i="3" s="1"/>
  <c r="AJ350" i="3"/>
  <c r="AL350" i="3" s="1"/>
  <c r="Z311" i="3"/>
  <c r="AB311" i="3" s="1"/>
  <c r="AJ311" i="3"/>
  <c r="AL311" i="3" s="1"/>
  <c r="AJ242" i="3"/>
  <c r="AL242" i="3" s="1"/>
  <c r="AJ179" i="3"/>
  <c r="AL179" i="3" s="1"/>
  <c r="AJ125" i="3"/>
  <c r="AL125" i="3" s="1"/>
  <c r="AJ109" i="3"/>
  <c r="AL109" i="3" s="1"/>
  <c r="Z102" i="3"/>
  <c r="AB102" i="3" s="1"/>
  <c r="AJ94" i="3"/>
  <c r="AL94" i="3" s="1"/>
  <c r="AJ49" i="3"/>
  <c r="AL49" i="3" s="1"/>
  <c r="AJ42" i="3"/>
  <c r="AL42" i="3" s="1"/>
  <c r="E100" i="2"/>
  <c r="B100" i="3" s="1"/>
  <c r="E41" i="2"/>
  <c r="S41" i="3" s="1"/>
  <c r="E88" i="2"/>
  <c r="B88" i="3" s="1"/>
  <c r="E54" i="2"/>
  <c r="T54" i="3" s="1"/>
  <c r="E120" i="2"/>
  <c r="B120" i="3" s="1"/>
  <c r="E199" i="2"/>
  <c r="B199" i="3" s="1"/>
  <c r="E55" i="2"/>
  <c r="B55" i="3" s="1"/>
  <c r="E117" i="2"/>
  <c r="B117" i="3" s="1"/>
  <c r="E102" i="2"/>
  <c r="B102" i="3" s="1"/>
  <c r="E30" i="2"/>
  <c r="S30" i="3" s="1"/>
  <c r="E112" i="2"/>
  <c r="B112" i="3" s="1"/>
  <c r="E74" i="2"/>
  <c r="B74" i="3" s="1"/>
  <c r="E93" i="2"/>
  <c r="B93" i="3" s="1"/>
  <c r="E17" i="2"/>
  <c r="S17" i="3" s="1"/>
  <c r="E111" i="2"/>
  <c r="B111" i="3" s="1"/>
  <c r="E97" i="2"/>
  <c r="B97" i="3" s="1"/>
  <c r="E32" i="2"/>
  <c r="B32" i="3" s="1"/>
  <c r="E11" i="2"/>
  <c r="T11" i="3" s="1"/>
  <c r="E115" i="2"/>
  <c r="B115" i="3" s="1"/>
  <c r="E137" i="2"/>
  <c r="B137" i="3" s="1"/>
  <c r="E21" i="2"/>
  <c r="B21" i="3" s="1"/>
  <c r="E44" i="2"/>
  <c r="B44" i="3" s="1"/>
  <c r="E13" i="2"/>
  <c r="S13" i="3" s="1"/>
  <c r="E82" i="2"/>
  <c r="T82" i="3" s="1"/>
  <c r="E209" i="2"/>
  <c r="B209" i="3" s="1"/>
  <c r="E27" i="2"/>
  <c r="B27" i="3" s="1"/>
  <c r="E24" i="2"/>
  <c r="B24" i="3" s="1"/>
  <c r="E16" i="2"/>
  <c r="B16" i="3" s="1"/>
  <c r="E114" i="2"/>
  <c r="B114" i="3" s="1"/>
  <c r="E29" i="2"/>
  <c r="B29" i="3" s="1"/>
  <c r="E12" i="2"/>
  <c r="B12" i="3" s="1"/>
  <c r="E36" i="2"/>
  <c r="S36" i="3" s="1"/>
  <c r="E176" i="2"/>
  <c r="B176" i="3" s="1"/>
  <c r="E9" i="2"/>
  <c r="S9" i="3" s="1"/>
  <c r="E130" i="2"/>
  <c r="B130" i="3" s="1"/>
  <c r="E303" i="2"/>
  <c r="B303" i="3" s="1"/>
  <c r="E188" i="2"/>
  <c r="B188" i="3" s="1"/>
  <c r="E152" i="2"/>
  <c r="B152" i="3" s="1"/>
  <c r="E258" i="2"/>
  <c r="S258" i="3" s="1"/>
  <c r="E351" i="2"/>
  <c r="B351" i="3" s="1"/>
  <c r="E142" i="2"/>
  <c r="T142" i="3" s="1"/>
  <c r="E190" i="2"/>
  <c r="B190" i="3" s="1"/>
  <c r="E85" i="2"/>
  <c r="S85" i="3" s="1"/>
  <c r="E65" i="2"/>
  <c r="B65" i="3" s="1"/>
  <c r="E94" i="2"/>
  <c r="B94" i="3" s="1"/>
  <c r="E8" i="2"/>
  <c r="B8" i="3" s="1"/>
  <c r="E216" i="2"/>
  <c r="B216" i="3" s="1"/>
  <c r="E273" i="2"/>
  <c r="B273" i="3" s="1"/>
  <c r="E219" i="2"/>
  <c r="B219" i="3" s="1"/>
  <c r="E173" i="2"/>
  <c r="S173" i="3" s="1"/>
  <c r="E90" i="2"/>
  <c r="S90" i="3" s="1"/>
  <c r="E234" i="2"/>
  <c r="B234" i="3" s="1"/>
  <c r="E43" i="2"/>
  <c r="B43" i="3" s="1"/>
  <c r="E67" i="2"/>
  <c r="T67" i="3" s="1"/>
  <c r="E181" i="2"/>
  <c r="S181" i="3" s="1"/>
  <c r="E33" i="2"/>
  <c r="T33" i="3" s="1"/>
  <c r="E327" i="2"/>
  <c r="B327" i="3" s="1"/>
  <c r="E360" i="2"/>
  <c r="B360" i="3" s="1"/>
  <c r="E20" i="2"/>
  <c r="B20" i="3" s="1"/>
  <c r="E134" i="2"/>
  <c r="B134" i="3" s="1"/>
  <c r="E208" i="2"/>
  <c r="B208" i="3" s="1"/>
  <c r="E265" i="2"/>
  <c r="B265" i="3" s="1"/>
  <c r="E163" i="2"/>
  <c r="B163" i="3" s="1"/>
  <c r="E60" i="2"/>
  <c r="B60" i="3" s="1"/>
  <c r="E28" i="2"/>
  <c r="B28" i="3" s="1"/>
  <c r="E319" i="2"/>
  <c r="B319" i="3" s="1"/>
  <c r="E157" i="2"/>
  <c r="B157" i="3" s="1"/>
  <c r="E75" i="2"/>
  <c r="T75" i="3" s="1"/>
  <c r="E59" i="2"/>
  <c r="S59" i="3" s="1"/>
  <c r="E72" i="2"/>
  <c r="S72" i="3" s="1"/>
  <c r="E144" i="2"/>
  <c r="B144" i="3" s="1"/>
  <c r="E35" i="2"/>
  <c r="S35" i="3" s="1"/>
  <c r="E194" i="2"/>
  <c r="B194" i="3" s="1"/>
  <c r="E146" i="2"/>
  <c r="B146" i="3" s="1"/>
  <c r="E170" i="2"/>
  <c r="B170" i="3" s="1"/>
  <c r="E211" i="2"/>
  <c r="S211" i="3" s="1"/>
  <c r="E153" i="2"/>
  <c r="B153" i="3" s="1"/>
  <c r="E79" i="2"/>
  <c r="B79" i="3" s="1"/>
  <c r="E77" i="2"/>
  <c r="S77" i="3" s="1"/>
  <c r="E206" i="2"/>
  <c r="B206" i="3" s="1"/>
  <c r="E296" i="2"/>
  <c r="B296" i="3" s="1"/>
  <c r="E311" i="2"/>
  <c r="T311" i="3" s="1"/>
  <c r="E189" i="2"/>
  <c r="B189" i="3" s="1"/>
  <c r="E147" i="2"/>
  <c r="B147" i="3" s="1"/>
  <c r="E73" i="2"/>
  <c r="B73" i="3" s="1"/>
  <c r="E350" i="2"/>
  <c r="B350" i="3" s="1"/>
  <c r="E223" i="2"/>
  <c r="S223" i="3" s="1"/>
  <c r="E256" i="2"/>
  <c r="B256" i="3" s="1"/>
  <c r="E214" i="2"/>
  <c r="B214" i="3" s="1"/>
  <c r="E42" i="2"/>
  <c r="B42" i="3" s="1"/>
  <c r="E78" i="2"/>
  <c r="B78" i="3" s="1"/>
  <c r="E204" i="2"/>
  <c r="B204" i="3" s="1"/>
  <c r="E241" i="2"/>
  <c r="B241" i="3" s="1"/>
  <c r="E162" i="2"/>
  <c r="B162" i="3" s="1"/>
  <c r="E184" i="2"/>
  <c r="B184" i="3" s="1"/>
  <c r="E4" i="2"/>
  <c r="T4" i="3" s="1"/>
  <c r="E197" i="2"/>
  <c r="B197" i="3" s="1"/>
  <c r="E143" i="2"/>
  <c r="B143" i="3" s="1"/>
  <c r="E109" i="2"/>
  <c r="B109" i="3" s="1"/>
  <c r="E91" i="2"/>
  <c r="S91" i="3" s="1"/>
  <c r="E7" i="2"/>
  <c r="B7" i="3" s="1"/>
  <c r="E81" i="2"/>
  <c r="T81" i="3" s="1"/>
  <c r="E22" i="2"/>
  <c r="S22" i="3" s="1"/>
  <c r="E83" i="2"/>
  <c r="S83" i="3" s="1"/>
  <c r="E95" i="2"/>
  <c r="T95" i="3" s="1"/>
  <c r="E6" i="2"/>
  <c r="B6" i="3" s="1"/>
  <c r="E92" i="2"/>
  <c r="S92" i="3" s="1"/>
  <c r="E119" i="2"/>
  <c r="B119" i="3" s="1"/>
  <c r="E96" i="2"/>
  <c r="B96" i="3" s="1"/>
  <c r="E15" i="2"/>
  <c r="B15" i="3" s="1"/>
  <c r="E56" i="2"/>
  <c r="S56" i="3" s="1"/>
  <c r="E26" i="2"/>
  <c r="T26" i="3" s="1"/>
  <c r="E116" i="2"/>
  <c r="T116" i="3" s="1"/>
  <c r="E161" i="2"/>
  <c r="B161" i="3" s="1"/>
  <c r="E165" i="2"/>
  <c r="B165" i="3" s="1"/>
  <c r="E329" i="2"/>
  <c r="B329" i="3" s="1"/>
  <c r="E140" i="2"/>
  <c r="B140" i="3" s="1"/>
  <c r="E295" i="2"/>
  <c r="S295" i="3" s="1"/>
  <c r="E203" i="2"/>
  <c r="B203" i="3" s="1"/>
  <c r="E236" i="2"/>
  <c r="B236" i="3" s="1"/>
  <c r="E278" i="2"/>
  <c r="S278" i="3" s="1"/>
  <c r="E118" i="2"/>
  <c r="B118" i="3" s="1"/>
  <c r="E121" i="2"/>
  <c r="E19" i="2"/>
  <c r="B19" i="3" s="1"/>
  <c r="E331" i="2"/>
  <c r="T331" i="3" s="1"/>
  <c r="E160" i="2"/>
  <c r="B160" i="3" s="1"/>
  <c r="E193" i="2"/>
  <c r="B193" i="3" s="1"/>
  <c r="E315" i="2"/>
  <c r="B315" i="3" s="1"/>
  <c r="E307" i="2"/>
  <c r="E262" i="2"/>
  <c r="T262" i="3" s="1"/>
  <c r="E125" i="2"/>
  <c r="S125" i="3" s="1"/>
  <c r="E133" i="2"/>
  <c r="S133" i="3" s="1"/>
  <c r="E155" i="2"/>
  <c r="S155" i="3" s="1"/>
  <c r="E283" i="2"/>
  <c r="B283" i="3" s="1"/>
  <c r="E110" i="2"/>
  <c r="B110" i="3" s="1"/>
  <c r="E195" i="2"/>
  <c r="E124" i="2"/>
  <c r="E148" i="2"/>
  <c r="S148" i="3" s="1"/>
  <c r="E346" i="2"/>
  <c r="E180" i="2"/>
  <c r="S180" i="3" s="1"/>
  <c r="E127" i="2"/>
  <c r="S127" i="3" s="1"/>
  <c r="E192" i="2"/>
  <c r="B192" i="3" s="1"/>
  <c r="E317" i="2"/>
  <c r="T317" i="3" s="1"/>
  <c r="E182" i="2"/>
  <c r="E336" i="2"/>
  <c r="E316" i="2"/>
  <c r="S316" i="3" s="1"/>
  <c r="E326" i="2"/>
  <c r="E244" i="2"/>
  <c r="S244" i="3" s="1"/>
  <c r="E355" i="2"/>
  <c r="B354" i="3"/>
  <c r="B213" i="3"/>
  <c r="B337" i="3"/>
  <c r="E284" i="2"/>
  <c r="E261" i="2"/>
  <c r="B261" i="3" s="1"/>
  <c r="E308" i="2"/>
  <c r="B282" i="3"/>
  <c r="E40" i="2"/>
  <c r="B40" i="3" s="1"/>
  <c r="E207" i="2"/>
  <c r="B207" i="3" s="1"/>
  <c r="E122" i="2"/>
  <c r="E220" i="2"/>
  <c r="B220" i="3" s="1"/>
  <c r="E98" i="2"/>
  <c r="B98" i="3" s="1"/>
  <c r="E286" i="2"/>
  <c r="E299" i="2"/>
  <c r="B299" i="3" s="1"/>
  <c r="E14" i="2"/>
  <c r="S14" i="3" s="1"/>
  <c r="E154" i="2"/>
  <c r="B154" i="3" s="1"/>
  <c r="E138" i="2"/>
  <c r="E135" i="2"/>
  <c r="E198" i="2"/>
  <c r="B198" i="3" s="1"/>
  <c r="E302" i="2"/>
  <c r="E268" i="2"/>
  <c r="E18" i="2"/>
  <c r="T18" i="3" s="1"/>
  <c r="E106" i="2"/>
  <c r="B106" i="3" s="1"/>
  <c r="E156" i="2"/>
  <c r="T156" i="3" s="1"/>
  <c r="E229" i="2"/>
  <c r="E128" i="2"/>
  <c r="E259" i="2"/>
  <c r="E131" i="2"/>
  <c r="E166" i="2"/>
  <c r="E63" i="2"/>
  <c r="S63" i="3" s="1"/>
  <c r="E297" i="2"/>
  <c r="T297" i="3" s="1"/>
  <c r="E164" i="2"/>
  <c r="B164" i="3" s="1"/>
  <c r="E51" i="2"/>
  <c r="E101" i="2"/>
  <c r="E80" i="2"/>
  <c r="S80" i="3" s="1"/>
  <c r="E89" i="2"/>
  <c r="B89" i="3" s="1"/>
  <c r="E341" i="2"/>
  <c r="E230" i="2"/>
  <c r="B230" i="3" s="1"/>
  <c r="E345" i="2"/>
  <c r="B345" i="3" s="1"/>
  <c r="E158" i="2"/>
  <c r="B158" i="3" s="1"/>
  <c r="E288" i="2"/>
  <c r="E145" i="2"/>
  <c r="E301" i="2"/>
  <c r="E187" i="2"/>
  <c r="E310" i="2"/>
  <c r="E34" i="2"/>
  <c r="T34" i="3" s="1"/>
  <c r="E150" i="2"/>
  <c r="B150" i="3" s="1"/>
  <c r="E171" i="2"/>
  <c r="B171" i="3" s="1"/>
  <c r="E168" i="2"/>
  <c r="E263" i="2"/>
  <c r="E321" i="2"/>
  <c r="E324" i="2"/>
  <c r="E338" i="2"/>
  <c r="E248" i="2"/>
  <c r="B248" i="3" s="1"/>
  <c r="E239" i="2"/>
  <c r="B239" i="3" s="1"/>
  <c r="E246" i="2"/>
  <c r="E252" i="2"/>
  <c r="E136" i="2"/>
  <c r="E38" i="2"/>
  <c r="E141" i="2"/>
  <c r="E218" i="2"/>
  <c r="E349" i="2"/>
  <c r="E5" i="2"/>
  <c r="T5" i="3" s="1"/>
  <c r="E318" i="2"/>
  <c r="E290" i="2"/>
  <c r="E179" i="2"/>
  <c r="E325" i="2"/>
  <c r="E292" i="2"/>
  <c r="E129" i="2"/>
  <c r="E132" i="2"/>
  <c r="S132" i="3" s="1"/>
  <c r="E344" i="2"/>
  <c r="S344" i="3" s="1"/>
  <c r="E285" i="2"/>
  <c r="E10" i="2"/>
  <c r="E68" i="2"/>
  <c r="E31" i="2"/>
  <c r="E47" i="2"/>
  <c r="E347" i="2"/>
  <c r="B347" i="3" s="1"/>
  <c r="E221" i="2"/>
  <c r="S221" i="3" s="1"/>
  <c r="E270" i="2"/>
  <c r="E357" i="2"/>
  <c r="E305" i="2"/>
  <c r="E175" i="2"/>
  <c r="E201" i="2"/>
  <c r="E167" i="2"/>
  <c r="E172" i="2"/>
  <c r="B172" i="3" s="1"/>
  <c r="E87" i="2"/>
  <c r="B87" i="3" s="1"/>
  <c r="E66" i="2"/>
  <c r="S66" i="3" s="1"/>
  <c r="E64" i="2"/>
  <c r="E37" i="2"/>
  <c r="E69" i="2"/>
  <c r="E84" i="2"/>
  <c r="E289" i="2"/>
  <c r="E227" i="2"/>
  <c r="B227" i="3" s="1"/>
  <c r="E269" i="2"/>
  <c r="B269" i="3" s="1"/>
  <c r="E287" i="2"/>
  <c r="E200" i="2"/>
  <c r="B200" i="3" s="1"/>
  <c r="E169" i="2"/>
  <c r="E205" i="2"/>
  <c r="E159" i="2"/>
  <c r="E274" i="2"/>
  <c r="E185" i="2"/>
  <c r="B185" i="3" s="1"/>
  <c r="E177" i="2"/>
  <c r="B177" i="3" s="1"/>
  <c r="E237" i="2"/>
  <c r="E123" i="2"/>
  <c r="E58" i="2"/>
  <c r="E71" i="2"/>
  <c r="E49" i="2"/>
  <c r="E186" i="2"/>
  <c r="E108" i="2"/>
  <c r="T108" i="3" s="1"/>
  <c r="E281" i="2"/>
  <c r="E25" i="2"/>
  <c r="E231" i="2"/>
  <c r="B231" i="3" s="1"/>
  <c r="E113" i="2"/>
  <c r="E126" i="2"/>
  <c r="E228" i="2"/>
  <c r="E50" i="2"/>
  <c r="E46" i="2"/>
  <c r="T46" i="3" s="1"/>
  <c r="E294" i="2"/>
  <c r="B294" i="3" s="1"/>
  <c r="E23" i="2"/>
  <c r="B23" i="3" s="1"/>
  <c r="E52" i="2"/>
  <c r="E105" i="2"/>
  <c r="E212" i="2"/>
  <c r="E174" i="2"/>
  <c r="E107" i="2"/>
  <c r="E342" i="2"/>
  <c r="E245" i="2"/>
  <c r="S245" i="3" s="1"/>
  <c r="E348" i="2"/>
  <c r="E61" i="2"/>
  <c r="B61" i="3" s="1"/>
  <c r="E62" i="2"/>
  <c r="E235" i="2"/>
  <c r="E356" i="2"/>
  <c r="E364" i="2"/>
  <c r="E238" i="2"/>
  <c r="E255" i="2"/>
  <c r="E362" i="2"/>
  <c r="E276" i="2"/>
  <c r="E352" i="2"/>
  <c r="E332" i="2"/>
  <c r="E279" i="2"/>
  <c r="E254" i="2"/>
  <c r="B254" i="3" s="1"/>
  <c r="E322" i="2"/>
  <c r="S250" i="3"/>
  <c r="E217" i="2"/>
  <c r="B217" i="3" s="1"/>
  <c r="E226" i="2"/>
  <c r="E298" i="2"/>
  <c r="E313" i="2"/>
  <c r="E333" i="2"/>
  <c r="E264" i="2"/>
  <c r="B264" i="3" s="1"/>
  <c r="E277" i="2"/>
  <c r="E363" i="2"/>
  <c r="E361" i="2"/>
  <c r="E358" i="2"/>
  <c r="E210" i="2"/>
  <c r="E191" i="2"/>
  <c r="B191" i="3" s="1"/>
  <c r="E323" i="2"/>
  <c r="E53" i="2"/>
  <c r="T53" i="3" s="1"/>
  <c r="E293" i="2"/>
  <c r="E272" i="2"/>
  <c r="B272" i="3" s="1"/>
  <c r="E257" i="2"/>
  <c r="F291" i="3"/>
  <c r="E291" i="2"/>
  <c r="F271" i="3"/>
  <c r="E271" i="2"/>
  <c r="F340" i="3"/>
  <c r="E340" i="2"/>
  <c r="F335" i="3"/>
  <c r="E335" i="2"/>
  <c r="F339" i="3"/>
  <c r="E339" i="2"/>
  <c r="B339" i="3" s="1"/>
  <c r="F260" i="3"/>
  <c r="E260" i="2"/>
  <c r="F224" i="3"/>
  <c r="E224" i="2"/>
  <c r="F280" i="3"/>
  <c r="E280" i="2"/>
  <c r="S280" i="3" s="1"/>
  <c r="F334" i="3"/>
  <c r="E334" i="2"/>
  <c r="F242" i="3"/>
  <c r="E242" i="2"/>
  <c r="F178" i="3"/>
  <c r="E178" i="2"/>
  <c r="F149" i="3"/>
  <c r="E149" i="2"/>
  <c r="B149" i="3" s="1"/>
  <c r="E225" i="2"/>
  <c r="E70" i="2"/>
  <c r="E196" i="2"/>
  <c r="E267" i="2"/>
  <c r="E365" i="2"/>
  <c r="E300" i="2"/>
  <c r="E353" i="2"/>
  <c r="E343" i="2"/>
  <c r="E275" i="2"/>
  <c r="E253" i="2"/>
  <c r="E306" i="2"/>
  <c r="E240" i="2"/>
  <c r="E215" i="2"/>
  <c r="E266" i="2"/>
  <c r="E359" i="2"/>
  <c r="E309" i="2"/>
  <c r="E222" i="2"/>
  <c r="S222" i="3" s="1"/>
  <c r="E304" i="2"/>
  <c r="E249" i="2"/>
  <c r="B249" i="3" s="1"/>
  <c r="E45" i="2"/>
  <c r="E104" i="2"/>
  <c r="E202" i="2"/>
  <c r="B202" i="3" s="1"/>
  <c r="E328" i="2"/>
  <c r="E314" i="2"/>
  <c r="T282" i="3"/>
  <c r="B250" i="3"/>
  <c r="S337" i="3"/>
  <c r="B320" i="3"/>
  <c r="S320" i="3"/>
  <c r="T213" i="3"/>
  <c r="B243" i="3"/>
  <c r="S243" i="3"/>
  <c r="B233" i="3"/>
  <c r="T233" i="3"/>
  <c r="S86" i="3"/>
  <c r="S57" i="3"/>
  <c r="S76" i="3"/>
  <c r="B57" i="3"/>
  <c r="O3" i="3"/>
  <c r="B76" i="3"/>
  <c r="B86" i="3"/>
  <c r="G232" i="3" a="1"/>
  <c r="G183" i="3" a="1"/>
  <c r="G39" i="3" a="1"/>
  <c r="Y9" i="8"/>
  <c r="Z37" i="3" a="1"/>
  <c r="G55" i="3" a="1"/>
  <c r="G111" i="3" a="1"/>
  <c r="G13" i="3" a="1"/>
  <c r="G12" i="3" a="1"/>
  <c r="G258" i="3" a="1"/>
  <c r="G216" i="3" a="1"/>
  <c r="G181" i="3" a="1"/>
  <c r="G163" i="3" a="1"/>
  <c r="G77" i="3" a="1"/>
  <c r="G223" i="3" a="1"/>
  <c r="G22" i="3" a="1"/>
  <c r="G92" i="3" a="1"/>
  <c r="G203" i="3" a="1"/>
  <c r="G40" i="3" a="1"/>
  <c r="G132" i="3" a="1"/>
  <c r="G238" i="3" a="1"/>
  <c r="G359" i="3" a="1"/>
  <c r="G297" i="3" a="1"/>
  <c r="G269" i="3" a="1"/>
  <c r="G244" i="3" a="1"/>
  <c r="G246" i="3" a="1"/>
  <c r="G23" i="3" a="1"/>
  <c r="G155" i="3" a="1"/>
  <c r="G52" i="3" a="1"/>
  <c r="G145" i="3" a="1"/>
  <c r="G271" i="3" a="1"/>
  <c r="G317" i="3" a="1"/>
  <c r="G325" i="3" a="1"/>
  <c r="G235" i="3" a="1"/>
  <c r="G315" i="3" a="1"/>
  <c r="G141" i="3" a="1"/>
  <c r="G174" i="3" a="1"/>
  <c r="G178" i="3" a="1"/>
  <c r="G268" i="3" a="1"/>
  <c r="G167" i="3" a="1"/>
  <c r="G333" i="3" a="1"/>
  <c r="G218" i="3" a="1"/>
  <c r="G243" i="3" a="1"/>
  <c r="G199" i="3" a="1"/>
  <c r="G153" i="3" a="1"/>
  <c r="G295" i="3" a="1"/>
  <c r="G277" i="3" a="1"/>
  <c r="G101" i="3" a="1"/>
  <c r="G324" i="3" a="1"/>
  <c r="G57" i="3" a="1"/>
  <c r="G86" i="3" a="1"/>
  <c r="AG4" i="3" a="1"/>
  <c r="Y15" i="8"/>
  <c r="Z33" i="3" a="1"/>
  <c r="G117" i="3" a="1"/>
  <c r="G97" i="3" a="1"/>
  <c r="G82" i="3" a="1"/>
  <c r="G36" i="3" a="1"/>
  <c r="G351" i="3" a="1"/>
  <c r="G273" i="3" a="1"/>
  <c r="G33" i="3" a="1"/>
  <c r="G60" i="3" a="1"/>
  <c r="G144" i="3" a="1"/>
  <c r="G206" i="3" a="1"/>
  <c r="G184" i="3" a="1"/>
  <c r="G4" i="3" a="1"/>
  <c r="G56" i="3" a="1"/>
  <c r="G119" i="3" a="1"/>
  <c r="G236" i="3" a="1"/>
  <c r="G299" i="3" a="1"/>
  <c r="G347" i="3" a="1"/>
  <c r="G254" i="3" a="1"/>
  <c r="G328" i="3" a="1"/>
  <c r="G345" i="3" a="1"/>
  <c r="G177" i="3" a="1"/>
  <c r="G225" i="3" a="1"/>
  <c r="G261" i="3" a="1"/>
  <c r="G318" i="3" a="1"/>
  <c r="G348" i="3" a="1"/>
  <c r="G127" i="3" a="1"/>
  <c r="G61" i="3" a="1"/>
  <c r="G263" i="3" a="1"/>
  <c r="G260" i="3" a="1"/>
  <c r="G98" i="3" a="1"/>
  <c r="G68" i="3" a="1"/>
  <c r="G195" i="3" a="1"/>
  <c r="G292" i="3" a="1"/>
  <c r="G356" i="3" a="1"/>
  <c r="G300" i="3" a="1"/>
  <c r="G166" i="3" a="1"/>
  <c r="G289" i="3" a="1"/>
  <c r="G323" i="3" a="1"/>
  <c r="G202" i="3" a="1"/>
  <c r="G354" i="3" a="1"/>
  <c r="G29" i="3" a="1"/>
  <c r="G350" i="3" a="1"/>
  <c r="G349" i="3" a="1"/>
  <c r="G180" i="3" a="1"/>
  <c r="G304" i="3" a="1"/>
  <c r="G212" i="3" a="1"/>
  <c r="G279" i="3" a="1"/>
  <c r="G213" i="3" a="1"/>
  <c r="G76" i="3" a="1"/>
  <c r="G233" i="3" a="1"/>
  <c r="Y7" i="8"/>
  <c r="G100" i="3" a="1"/>
  <c r="G102" i="3" a="1"/>
  <c r="G32" i="3" a="1"/>
  <c r="G209" i="3" a="1"/>
  <c r="G176" i="3" a="1"/>
  <c r="G142" i="3" a="1"/>
  <c r="G219" i="3" a="1"/>
  <c r="G327" i="3" a="1"/>
  <c r="G28" i="3" a="1"/>
  <c r="G35" i="3" a="1"/>
  <c r="G296" i="3" a="1"/>
  <c r="G256" i="3" a="1"/>
  <c r="G197" i="3" a="1"/>
  <c r="G83" i="3" a="1"/>
  <c r="G96" i="3" a="1"/>
  <c r="G278" i="3" a="1"/>
  <c r="G18" i="3" a="1"/>
  <c r="G172" i="3" a="1"/>
  <c r="G264" i="3" a="1"/>
  <c r="G121" i="3" a="1"/>
  <c r="G150" i="3" a="1"/>
  <c r="G281" i="3" a="1"/>
  <c r="G275" i="3" a="1"/>
  <c r="G285" i="3" a="1"/>
  <c r="G363" i="3" a="1"/>
  <c r="G355" i="3" a="1"/>
  <c r="G362" i="3" a="1"/>
  <c r="G136" i="3" a="1"/>
  <c r="G242" i="3" a="1"/>
  <c r="G198" i="3" a="1"/>
  <c r="G175" i="3" a="1"/>
  <c r="G182" i="3" a="1"/>
  <c r="G31" i="3" a="1"/>
  <c r="G332" i="3" a="1"/>
  <c r="G215" i="3" a="1"/>
  <c r="G341" i="3" a="1"/>
  <c r="G274" i="3" a="1"/>
  <c r="G353" i="3" a="1"/>
  <c r="G50" i="3" a="1"/>
  <c r="Y16" i="8"/>
  <c r="G8" i="3" a="1"/>
  <c r="G241" i="3" a="1"/>
  <c r="G342" i="3" a="1"/>
  <c r="G25" i="3" a="1"/>
  <c r="G169" i="3" a="1"/>
  <c r="G228" i="3" a="1"/>
  <c r="G320" i="3" a="1"/>
  <c r="G250" i="3" a="1"/>
  <c r="Y14" i="8"/>
  <c r="G41" i="3" a="1"/>
  <c r="G30" i="3" a="1"/>
  <c r="G11" i="3" a="1"/>
  <c r="G27" i="3" a="1"/>
  <c r="G9" i="3" a="1"/>
  <c r="G190" i="3" a="1"/>
  <c r="G173" i="3" a="1"/>
  <c r="G360" i="3" a="1"/>
  <c r="G319" i="3" a="1"/>
  <c r="G194" i="3" a="1"/>
  <c r="G311" i="3" a="1"/>
  <c r="G214" i="3" a="1"/>
  <c r="G143" i="3" a="1"/>
  <c r="G26" i="3" a="1"/>
  <c r="G118" i="3" a="1"/>
  <c r="G63" i="3" a="1"/>
  <c r="G227" i="3" a="1"/>
  <c r="G53" i="3" a="1"/>
  <c r="G125" i="3" a="1"/>
  <c r="G239" i="3" a="1"/>
  <c r="G294" i="3" a="1"/>
  <c r="G309" i="3" a="1"/>
  <c r="G154" i="3" a="1"/>
  <c r="G270" i="3" a="1"/>
  <c r="G122" i="3" a="1"/>
  <c r="G357" i="3" a="1"/>
  <c r="G217" i="3" a="1"/>
  <c r="G308" i="3" a="1"/>
  <c r="G179" i="3" a="1"/>
  <c r="G267" i="3" a="1"/>
  <c r="G259" i="3" a="1"/>
  <c r="G69" i="3" a="1"/>
  <c r="G302" i="3" a="1"/>
  <c r="G201" i="3" a="1"/>
  <c r="G313" i="3" a="1"/>
  <c r="G104" i="3" a="1"/>
  <c r="G310" i="3" a="1"/>
  <c r="G186" i="3" a="1"/>
  <c r="G266" i="3" a="1"/>
  <c r="G67" i="3" a="1"/>
  <c r="G343" i="3" a="1"/>
  <c r="G231" i="3" a="1"/>
  <c r="G45" i="3" a="1"/>
  <c r="Y11" i="8"/>
  <c r="Y8" i="8"/>
  <c r="G88" i="3" a="1"/>
  <c r="G112" i="3" a="1"/>
  <c r="G115" i="3" a="1"/>
  <c r="G24" i="3" a="1"/>
  <c r="G130" i="3" a="1"/>
  <c r="G85" i="3" a="1"/>
  <c r="G90" i="3" a="1"/>
  <c r="G20" i="3" a="1"/>
  <c r="G157" i="3" a="1"/>
  <c r="G146" i="3" a="1"/>
  <c r="G189" i="3" a="1"/>
  <c r="G42" i="3" a="1"/>
  <c r="G109" i="3" a="1"/>
  <c r="G95" i="3" a="1"/>
  <c r="G165" i="3" a="1"/>
  <c r="G262" i="3" a="1"/>
  <c r="G230" i="3" a="1"/>
  <c r="G185" i="3" a="1"/>
  <c r="G335" i="3" a="1"/>
  <c r="G346" i="3" a="1"/>
  <c r="G5" i="3" a="1"/>
  <c r="G245" i="3" a="1"/>
  <c r="G314" i="3" a="1"/>
  <c r="G156" i="3" a="1"/>
  <c r="G66" i="3" a="1"/>
  <c r="G64" i="3" a="1"/>
  <c r="G361" i="3" a="1"/>
  <c r="G220" i="3" a="1"/>
  <c r="G276" i="3" a="1"/>
  <c r="G306" i="3" a="1"/>
  <c r="G80" i="3" a="1"/>
  <c r="G205" i="3" a="1"/>
  <c r="G272" i="3" a="1"/>
  <c r="G131" i="3" a="1"/>
  <c r="G84" i="3" a="1"/>
  <c r="G191" i="3" a="1"/>
  <c r="G307" i="3" a="1"/>
  <c r="G338" i="3" a="1"/>
  <c r="G107" i="3" a="1"/>
  <c r="G151" i="3" a="1"/>
  <c r="G44" i="3" a="1"/>
  <c r="G79" i="3" a="1"/>
  <c r="G284" i="3" a="1"/>
  <c r="G171" i="3" a="1"/>
  <c r="G293" i="3" a="1"/>
  <c r="G224" i="3" a="1"/>
  <c r="G282" i="3" a="1"/>
  <c r="G312" i="3" a="1"/>
  <c r="G48" i="3" a="1"/>
  <c r="Y10" i="8"/>
  <c r="Y12" i="8"/>
  <c r="G54" i="3" a="1"/>
  <c r="G74" i="3" a="1"/>
  <c r="G137" i="3" a="1"/>
  <c r="G16" i="3" a="1"/>
  <c r="G303" i="3" a="1"/>
  <c r="G65" i="3" a="1"/>
  <c r="G234" i="3" a="1"/>
  <c r="G134" i="3" a="1"/>
  <c r="G75" i="3" a="1"/>
  <c r="G170" i="3" a="1"/>
  <c r="G147" i="3" a="1"/>
  <c r="G78" i="3" a="1"/>
  <c r="G91" i="3" a="1"/>
  <c r="G116" i="3" a="1"/>
  <c r="G329" i="3" a="1"/>
  <c r="G148" i="3" a="1"/>
  <c r="G34" i="3" a="1"/>
  <c r="G108" i="3" a="1"/>
  <c r="G280" i="3" a="1"/>
  <c r="G326" i="3" a="1"/>
  <c r="G344" i="3" a="1"/>
  <c r="G255" i="3" a="1"/>
  <c r="G19" i="3" a="1"/>
  <c r="G164" i="3" a="1"/>
  <c r="G287" i="3" a="1"/>
  <c r="G200" i="3" a="1"/>
  <c r="G196" i="3" a="1"/>
  <c r="G135" i="3" a="1"/>
  <c r="G226" i="3" a="1"/>
  <c r="G249" i="3" a="1"/>
  <c r="G301" i="3" a="1"/>
  <c r="G71" i="3" a="1"/>
  <c r="G365" i="3" a="1"/>
  <c r="G89" i="3" a="1"/>
  <c r="G159" i="3" a="1"/>
  <c r="G257" i="3" a="1"/>
  <c r="G124" i="3" a="1"/>
  <c r="G152" i="3" a="1"/>
  <c r="G81" i="3" a="1"/>
  <c r="G106" i="3" a="1"/>
  <c r="G331" i="3" a="1"/>
  <c r="G38" i="3" a="1"/>
  <c r="G47" i="3" a="1"/>
  <c r="G337" i="3" a="1"/>
  <c r="G99" i="3" a="1"/>
  <c r="G251" i="3" a="1"/>
  <c r="Y13" i="8"/>
  <c r="G247" i="3" a="1"/>
  <c r="G120" i="3" a="1"/>
  <c r="G93" i="3" a="1"/>
  <c r="G21" i="3" a="1"/>
  <c r="G114" i="3" a="1"/>
  <c r="G188" i="3" a="1"/>
  <c r="G94" i="3" a="1"/>
  <c r="G43" i="3" a="1"/>
  <c r="G208" i="3" a="1"/>
  <c r="G59" i="3" a="1"/>
  <c r="G211" i="3" a="1"/>
  <c r="G73" i="3" a="1"/>
  <c r="G204" i="3" a="1"/>
  <c r="G7" i="3" a="1"/>
  <c r="G6" i="3" a="1"/>
  <c r="G140" i="3" a="1"/>
  <c r="G316" i="3" a="1"/>
  <c r="G248" i="3" a="1"/>
  <c r="G46" i="3" a="1"/>
  <c r="G149" i="3" a="1"/>
  <c r="G14" i="3" a="1"/>
  <c r="G221" i="3" a="1"/>
  <c r="G322" i="3" a="1"/>
  <c r="G133" i="3" a="1"/>
  <c r="G158" i="3" a="1"/>
  <c r="G237" i="3" a="1"/>
  <c r="G222" i="3" a="1"/>
  <c r="G123" i="3" a="1"/>
  <c r="G128" i="3" a="1"/>
  <c r="G358" i="3" a="1"/>
  <c r="G193" i="3" a="1"/>
  <c r="G321" i="3" a="1"/>
  <c r="G126" i="3" a="1"/>
  <c r="G240" i="3" a="1"/>
  <c r="G187" i="3" a="1"/>
  <c r="G49" i="3" a="1"/>
  <c r="G340" i="3" a="1"/>
  <c r="G336" i="3" a="1"/>
  <c r="G129" i="3" a="1"/>
  <c r="G364" i="3" a="1"/>
  <c r="X33" i="3" a="1"/>
  <c r="G17" i="3" a="1"/>
  <c r="G265" i="3" a="1"/>
  <c r="G161" i="3" a="1"/>
  <c r="G87" i="3" a="1"/>
  <c r="G288" i="3" a="1"/>
  <c r="G110" i="3" a="1"/>
  <c r="G286" i="3" a="1"/>
  <c r="G252" i="3" a="1"/>
  <c r="G62" i="3" a="1"/>
  <c r="G253" i="3" a="1"/>
  <c r="G51" i="3" a="1"/>
  <c r="G210" i="3" a="1"/>
  <c r="G229" i="3" a="1"/>
  <c r="G37" i="3" a="1"/>
  <c r="G113" i="3" a="1"/>
  <c r="G291" i="3" a="1"/>
  <c r="G305" i="3" a="1"/>
  <c r="G168" i="3" a="1"/>
  <c r="G105" i="3" a="1"/>
  <c r="G70" i="3" a="1"/>
  <c r="G10" i="3" a="1"/>
  <c r="G298" i="3" a="1"/>
  <c r="G103" i="3" a="1"/>
  <c r="G138" i="3" a="1"/>
  <c r="G290" i="3" a="1"/>
  <c r="G58" i="3" a="1"/>
  <c r="G352" i="3" a="1"/>
  <c r="G334" i="3" a="1"/>
  <c r="S103" i="3" l="1"/>
  <c r="B103" i="3"/>
  <c r="S330" i="3"/>
  <c r="S139" i="3"/>
  <c r="G282" i="3"/>
  <c r="B48" i="3"/>
  <c r="S312" i="3"/>
  <c r="G337" i="3"/>
  <c r="T247" i="3"/>
  <c r="S232" i="3"/>
  <c r="B99" i="3"/>
  <c r="S251" i="3"/>
  <c r="G243" i="3"/>
  <c r="B151" i="3"/>
  <c r="G232" i="3"/>
  <c r="Y18" i="8"/>
  <c r="Y20" i="8"/>
  <c r="Y19" i="8"/>
  <c r="S183" i="3"/>
  <c r="S137" i="3"/>
  <c r="G57" i="3"/>
  <c r="B39" i="3"/>
  <c r="G213" i="3"/>
  <c r="B54" i="3"/>
  <c r="G103" i="3"/>
  <c r="G320" i="3"/>
  <c r="G86" i="3"/>
  <c r="G183" i="3"/>
  <c r="G354" i="3"/>
  <c r="G99" i="3"/>
  <c r="G312" i="3"/>
  <c r="G250" i="3"/>
  <c r="G76" i="3"/>
  <c r="T88" i="3"/>
  <c r="S112" i="3"/>
  <c r="G39" i="3"/>
  <c r="G151" i="3"/>
  <c r="G251" i="3"/>
  <c r="G48" i="3"/>
  <c r="G233" i="3"/>
  <c r="AG4" i="3"/>
  <c r="S21" i="3"/>
  <c r="S93" i="3"/>
  <c r="S120" i="3"/>
  <c r="S114" i="3"/>
  <c r="G247" i="3"/>
  <c r="X33" i="3"/>
  <c r="V33" i="3" s="1"/>
  <c r="B173" i="3"/>
  <c r="S55" i="3"/>
  <c r="B9" i="3"/>
  <c r="B11" i="3"/>
  <c r="S27" i="3"/>
  <c r="T360" i="3"/>
  <c r="AB36" i="3"/>
  <c r="B41" i="3"/>
  <c r="B30" i="3"/>
  <c r="S190" i="3"/>
  <c r="T319" i="3"/>
  <c r="T199" i="3"/>
  <c r="AL32" i="3"/>
  <c r="AO32" i="3" s="1"/>
  <c r="Z37" i="3"/>
  <c r="T102" i="3"/>
  <c r="S100" i="3"/>
  <c r="Z33" i="3"/>
  <c r="T44" i="3"/>
  <c r="AE32" i="3"/>
  <c r="AO7" i="3"/>
  <c r="AE7" i="3"/>
  <c r="AO6" i="3"/>
  <c r="G100" i="3"/>
  <c r="S97" i="3"/>
  <c r="S117" i="3"/>
  <c r="AA4" i="3"/>
  <c r="S29" i="3"/>
  <c r="B17" i="3"/>
  <c r="T74" i="3"/>
  <c r="G55" i="3"/>
  <c r="G199" i="3"/>
  <c r="G120" i="3"/>
  <c r="G54" i="3"/>
  <c r="G88" i="3"/>
  <c r="G41" i="3"/>
  <c r="G117" i="3"/>
  <c r="G30" i="3"/>
  <c r="G102" i="3"/>
  <c r="G112" i="3"/>
  <c r="B258" i="3"/>
  <c r="B180" i="3"/>
  <c r="T32" i="3"/>
  <c r="B116" i="3"/>
  <c r="B142" i="3"/>
  <c r="S209" i="3"/>
  <c r="S236" i="3"/>
  <c r="S327" i="3"/>
  <c r="S28" i="3"/>
  <c r="S197" i="3"/>
  <c r="S176" i="3"/>
  <c r="S194" i="3"/>
  <c r="T219" i="3"/>
  <c r="B95" i="3"/>
  <c r="T191" i="3"/>
  <c r="S214" i="3"/>
  <c r="T296" i="3"/>
  <c r="T19" i="3"/>
  <c r="B13" i="3"/>
  <c r="S216" i="3"/>
  <c r="S111" i="3"/>
  <c r="T163" i="3"/>
  <c r="T12" i="3"/>
  <c r="B244" i="3"/>
  <c r="S24" i="3"/>
  <c r="G93" i="3"/>
  <c r="G74" i="3"/>
  <c r="G97" i="3"/>
  <c r="G111" i="3"/>
  <c r="G17" i="3"/>
  <c r="T115" i="3"/>
  <c r="B36" i="3"/>
  <c r="AE36" i="3" s="1"/>
  <c r="S351" i="3"/>
  <c r="B82" i="3"/>
  <c r="G32" i="3"/>
  <c r="G11" i="3"/>
  <c r="G115" i="3"/>
  <c r="G137" i="3"/>
  <c r="S16" i="3"/>
  <c r="G44" i="3"/>
  <c r="G21" i="3"/>
  <c r="G27" i="3"/>
  <c r="G209" i="3"/>
  <c r="G82" i="3"/>
  <c r="G13" i="3"/>
  <c r="G114" i="3"/>
  <c r="G16" i="3"/>
  <c r="G24" i="3"/>
  <c r="S43" i="3"/>
  <c r="B85" i="3"/>
  <c r="S20" i="3"/>
  <c r="B90" i="3"/>
  <c r="S130" i="3"/>
  <c r="S110" i="3"/>
  <c r="T94" i="3"/>
  <c r="B80" i="3"/>
  <c r="S208" i="3"/>
  <c r="S188" i="3"/>
  <c r="B59" i="3"/>
  <c r="S98" i="3"/>
  <c r="G29" i="3"/>
  <c r="S265" i="3"/>
  <c r="B81" i="3"/>
  <c r="S162" i="3"/>
  <c r="S8" i="3"/>
  <c r="S79" i="3"/>
  <c r="S350" i="3"/>
  <c r="B72" i="3"/>
  <c r="S140" i="3"/>
  <c r="S15" i="3"/>
  <c r="S152" i="3"/>
  <c r="B67" i="3"/>
  <c r="G12" i="3"/>
  <c r="S65" i="3"/>
  <c r="T234" i="3"/>
  <c r="T303" i="3"/>
  <c r="G176" i="3"/>
  <c r="G36" i="3"/>
  <c r="G152" i="3"/>
  <c r="G188" i="3"/>
  <c r="G303" i="3"/>
  <c r="G130" i="3"/>
  <c r="G9" i="3"/>
  <c r="G258" i="3"/>
  <c r="G351" i="3"/>
  <c r="S273" i="3"/>
  <c r="G142" i="3"/>
  <c r="G85" i="3"/>
  <c r="G190" i="3"/>
  <c r="G8" i="3"/>
  <c r="G94" i="3"/>
  <c r="G65" i="3"/>
  <c r="G273" i="3"/>
  <c r="G216" i="3"/>
  <c r="B4" i="3"/>
  <c r="B83" i="3"/>
  <c r="T60" i="3"/>
  <c r="B26" i="3"/>
  <c r="B33" i="3"/>
  <c r="B35" i="3"/>
  <c r="T206" i="3"/>
  <c r="S203" i="3"/>
  <c r="G173" i="3"/>
  <c r="G219" i="3"/>
  <c r="B181" i="3"/>
  <c r="B77" i="3"/>
  <c r="S144" i="3"/>
  <c r="G90" i="3"/>
  <c r="G234" i="3"/>
  <c r="G181" i="3"/>
  <c r="G67" i="3"/>
  <c r="G43" i="3"/>
  <c r="B331" i="3"/>
  <c r="S134" i="3"/>
  <c r="G134" i="3"/>
  <c r="G20" i="3"/>
  <c r="G360" i="3"/>
  <c r="G327" i="3"/>
  <c r="G33" i="3"/>
  <c r="S193" i="3"/>
  <c r="T164" i="3"/>
  <c r="B211" i="3"/>
  <c r="T171" i="3"/>
  <c r="B91" i="3"/>
  <c r="S154" i="3"/>
  <c r="S158" i="3"/>
  <c r="S147" i="3"/>
  <c r="S207" i="3"/>
  <c r="S165" i="3"/>
  <c r="B66" i="3"/>
  <c r="S119" i="3"/>
  <c r="B75" i="3"/>
  <c r="S204" i="3"/>
  <c r="G208" i="3"/>
  <c r="S256" i="3"/>
  <c r="B92" i="3"/>
  <c r="T109" i="3"/>
  <c r="S118" i="3"/>
  <c r="S78" i="3"/>
  <c r="T170" i="3"/>
  <c r="S189" i="3"/>
  <c r="T157" i="3"/>
  <c r="S153" i="3"/>
  <c r="S96" i="3"/>
  <c r="B5" i="3"/>
  <c r="T345" i="3"/>
  <c r="B297" i="3"/>
  <c r="B344" i="3"/>
  <c r="G163" i="3"/>
  <c r="G265" i="3"/>
  <c r="S73" i="3"/>
  <c r="S7" i="3"/>
  <c r="S329" i="3"/>
  <c r="T241" i="3"/>
  <c r="G319" i="3"/>
  <c r="G28" i="3"/>
  <c r="G60" i="3"/>
  <c r="G75" i="3"/>
  <c r="G157" i="3"/>
  <c r="S42" i="3"/>
  <c r="B311" i="3"/>
  <c r="S6" i="3"/>
  <c r="S160" i="3"/>
  <c r="T192" i="3"/>
  <c r="T283" i="3"/>
  <c r="T143" i="3"/>
  <c r="S146" i="3"/>
  <c r="S161" i="3"/>
  <c r="B278" i="3"/>
  <c r="G211" i="3"/>
  <c r="G170" i="3"/>
  <c r="G146" i="3"/>
  <c r="G194" i="3"/>
  <c r="G35" i="3"/>
  <c r="G144" i="3"/>
  <c r="G153" i="3"/>
  <c r="G59" i="3"/>
  <c r="G79" i="3"/>
  <c r="G77" i="3"/>
  <c r="B221" i="3"/>
  <c r="B223" i="3"/>
  <c r="G73" i="3"/>
  <c r="G147" i="3"/>
  <c r="G189" i="3"/>
  <c r="G311" i="3"/>
  <c r="G296" i="3"/>
  <c r="G206" i="3"/>
  <c r="B316" i="3"/>
  <c r="S239" i="3"/>
  <c r="T177" i="3"/>
  <c r="T269" i="3"/>
  <c r="B14" i="3"/>
  <c r="T184" i="3"/>
  <c r="T150" i="3"/>
  <c r="B148" i="3"/>
  <c r="S87" i="3"/>
  <c r="S106" i="3"/>
  <c r="G350" i="3"/>
  <c r="G241" i="3"/>
  <c r="G204" i="3"/>
  <c r="G78" i="3"/>
  <c r="G42" i="3"/>
  <c r="G214" i="3"/>
  <c r="G256" i="3"/>
  <c r="G184" i="3"/>
  <c r="G223" i="3"/>
  <c r="S315" i="3"/>
  <c r="G81" i="3"/>
  <c r="G7" i="3"/>
  <c r="G91" i="3"/>
  <c r="G109" i="3"/>
  <c r="G143" i="3"/>
  <c r="G197" i="3"/>
  <c r="G4" i="3"/>
  <c r="B56" i="3"/>
  <c r="B295" i="3"/>
  <c r="B22" i="3"/>
  <c r="G96" i="3"/>
  <c r="G119" i="3"/>
  <c r="G92" i="3"/>
  <c r="G161" i="3"/>
  <c r="G6" i="3"/>
  <c r="G116" i="3"/>
  <c r="G95" i="3"/>
  <c r="G26" i="3"/>
  <c r="G83" i="3"/>
  <c r="G56" i="3"/>
  <c r="G22" i="3"/>
  <c r="G165" i="3"/>
  <c r="G329" i="3"/>
  <c r="G236" i="3"/>
  <c r="G203" i="3"/>
  <c r="G295" i="3"/>
  <c r="G140" i="3"/>
  <c r="G118" i="3"/>
  <c r="G278" i="3"/>
  <c r="B34" i="3"/>
  <c r="B53" i="3"/>
  <c r="S264" i="3"/>
  <c r="T248" i="3"/>
  <c r="B18" i="3"/>
  <c r="T40" i="3"/>
  <c r="T149" i="3"/>
  <c r="B63" i="3"/>
  <c r="S172" i="3"/>
  <c r="S347" i="3"/>
  <c r="T185" i="3"/>
  <c r="B46" i="3"/>
  <c r="S230" i="3"/>
  <c r="S299" i="3"/>
  <c r="T254" i="3"/>
  <c r="T198" i="3"/>
  <c r="G202" i="3"/>
  <c r="G266" i="3"/>
  <c r="G353" i="3"/>
  <c r="G323" i="3"/>
  <c r="G333" i="3"/>
  <c r="G279" i="3"/>
  <c r="G364" i="3"/>
  <c r="G107" i="3"/>
  <c r="G50" i="3"/>
  <c r="G186" i="3"/>
  <c r="G274" i="3"/>
  <c r="G289" i="3"/>
  <c r="G167" i="3"/>
  <c r="G47" i="3"/>
  <c r="G129" i="3"/>
  <c r="G218" i="3"/>
  <c r="G338" i="3"/>
  <c r="G310" i="3"/>
  <c r="G341" i="3"/>
  <c r="G166" i="3"/>
  <c r="G268" i="3"/>
  <c r="G286" i="3"/>
  <c r="G336" i="3"/>
  <c r="G124" i="3"/>
  <c r="G307" i="3"/>
  <c r="G104" i="3"/>
  <c r="G215" i="3"/>
  <c r="G300" i="3"/>
  <c r="G178" i="3"/>
  <c r="G224" i="3"/>
  <c r="G340" i="3"/>
  <c r="G257" i="3"/>
  <c r="G191" i="3"/>
  <c r="G313" i="3"/>
  <c r="G332" i="3"/>
  <c r="G356" i="3"/>
  <c r="G174" i="3"/>
  <c r="G228" i="3"/>
  <c r="G49" i="3"/>
  <c r="G159" i="3"/>
  <c r="G84" i="3"/>
  <c r="G201" i="3"/>
  <c r="G31" i="3"/>
  <c r="G292" i="3"/>
  <c r="G141" i="3"/>
  <c r="G324" i="3"/>
  <c r="G187" i="3"/>
  <c r="G89" i="3"/>
  <c r="G131" i="3"/>
  <c r="G302" i="3"/>
  <c r="G182" i="3"/>
  <c r="G195" i="3"/>
  <c r="G315" i="3"/>
  <c r="G45" i="3"/>
  <c r="G240" i="3"/>
  <c r="G365" i="3"/>
  <c r="G272" i="3"/>
  <c r="G210" i="3"/>
  <c r="G298" i="3"/>
  <c r="G352" i="3"/>
  <c r="G235" i="3"/>
  <c r="G212" i="3"/>
  <c r="G126" i="3"/>
  <c r="G71" i="3"/>
  <c r="G205" i="3"/>
  <c r="G69" i="3"/>
  <c r="G175" i="3"/>
  <c r="G68" i="3"/>
  <c r="G325" i="3"/>
  <c r="G38" i="3"/>
  <c r="G321" i="3"/>
  <c r="G301" i="3"/>
  <c r="G80" i="3"/>
  <c r="G259" i="3"/>
  <c r="G198" i="3"/>
  <c r="G98" i="3"/>
  <c r="G317" i="3"/>
  <c r="G110" i="3"/>
  <c r="G193" i="3"/>
  <c r="G249" i="3"/>
  <c r="G306" i="3"/>
  <c r="G267" i="3"/>
  <c r="G242" i="3"/>
  <c r="G260" i="3"/>
  <c r="G271" i="3"/>
  <c r="G293" i="3"/>
  <c r="G358" i="3"/>
  <c r="G226" i="3"/>
  <c r="G276" i="3"/>
  <c r="G62" i="3"/>
  <c r="G105" i="3"/>
  <c r="G113" i="3"/>
  <c r="G58" i="3"/>
  <c r="G169" i="3"/>
  <c r="G37" i="3"/>
  <c r="G305" i="3"/>
  <c r="G10" i="3"/>
  <c r="G179" i="3"/>
  <c r="G136" i="3"/>
  <c r="G263" i="3"/>
  <c r="G145" i="3"/>
  <c r="G101" i="3"/>
  <c r="G128" i="3"/>
  <c r="G135" i="3"/>
  <c r="G220" i="3"/>
  <c r="G308" i="3"/>
  <c r="G304" i="3"/>
  <c r="G253" i="3"/>
  <c r="G196" i="3"/>
  <c r="G361" i="3"/>
  <c r="G217" i="3"/>
  <c r="G362" i="3"/>
  <c r="G61" i="3"/>
  <c r="G52" i="3"/>
  <c r="G231" i="3"/>
  <c r="G123" i="3"/>
  <c r="G200" i="3"/>
  <c r="G64" i="3"/>
  <c r="G357" i="3"/>
  <c r="G290" i="3"/>
  <c r="G252" i="3"/>
  <c r="G168" i="3"/>
  <c r="G288" i="3"/>
  <c r="G51" i="3"/>
  <c r="G229" i="3"/>
  <c r="G138" i="3"/>
  <c r="G122" i="3"/>
  <c r="G355" i="3"/>
  <c r="G127" i="3"/>
  <c r="G155" i="3"/>
  <c r="G331" i="3"/>
  <c r="G222" i="3"/>
  <c r="G70" i="3"/>
  <c r="G334" i="3"/>
  <c r="G363" i="3"/>
  <c r="G348" i="3"/>
  <c r="G23" i="3"/>
  <c r="G25" i="3"/>
  <c r="G237" i="3"/>
  <c r="G287" i="3"/>
  <c r="G66" i="3"/>
  <c r="G270" i="3"/>
  <c r="G285" i="3"/>
  <c r="G318" i="3"/>
  <c r="G246" i="3"/>
  <c r="G171" i="3"/>
  <c r="G158" i="3"/>
  <c r="G164" i="3"/>
  <c r="G156" i="3"/>
  <c r="G154" i="3"/>
  <c r="G261" i="3"/>
  <c r="G244" i="3"/>
  <c r="G180" i="3"/>
  <c r="G133" i="3"/>
  <c r="G19" i="3"/>
  <c r="G314" i="3"/>
  <c r="G309" i="3"/>
  <c r="G275" i="3"/>
  <c r="G225" i="3"/>
  <c r="G291" i="3"/>
  <c r="G277" i="3"/>
  <c r="G322" i="3"/>
  <c r="G255" i="3"/>
  <c r="G245" i="3"/>
  <c r="G294" i="3"/>
  <c r="G281" i="3"/>
  <c r="G177" i="3"/>
  <c r="G269" i="3"/>
  <c r="G87" i="3"/>
  <c r="G221" i="3"/>
  <c r="G344" i="3"/>
  <c r="G5" i="3"/>
  <c r="G239" i="3"/>
  <c r="G150" i="3"/>
  <c r="G345" i="3"/>
  <c r="G297" i="3"/>
  <c r="G106" i="3"/>
  <c r="G14" i="3"/>
  <c r="G326" i="3"/>
  <c r="G346" i="3"/>
  <c r="G125" i="3"/>
  <c r="G121" i="3"/>
  <c r="G328" i="3"/>
  <c r="G359" i="3"/>
  <c r="G343" i="3"/>
  <c r="G149" i="3"/>
  <c r="G280" i="3"/>
  <c r="G335" i="3"/>
  <c r="G53" i="3"/>
  <c r="G264" i="3"/>
  <c r="G254" i="3"/>
  <c r="G238" i="3"/>
  <c r="G342" i="3"/>
  <c r="G46" i="3"/>
  <c r="G108" i="3"/>
  <c r="G185" i="3"/>
  <c r="G227" i="3"/>
  <c r="G172" i="3"/>
  <c r="G347" i="3"/>
  <c r="G132" i="3"/>
  <c r="G349" i="3"/>
  <c r="G248" i="3"/>
  <c r="G34" i="3"/>
  <c r="G230" i="3"/>
  <c r="G63" i="3"/>
  <c r="G18" i="3"/>
  <c r="G299" i="3"/>
  <c r="G40" i="3"/>
  <c r="G284" i="3"/>
  <c r="G316" i="3"/>
  <c r="G148" i="3"/>
  <c r="G262" i="3"/>
  <c r="B107" i="3"/>
  <c r="S50" i="3"/>
  <c r="B167" i="3"/>
  <c r="T129" i="3"/>
  <c r="B166" i="3"/>
  <c r="S257" i="3"/>
  <c r="S272" i="3"/>
  <c r="B317" i="3"/>
  <c r="B155" i="3"/>
  <c r="T346" i="3"/>
  <c r="S284" i="3"/>
  <c r="B218" i="3"/>
  <c r="S341" i="3"/>
  <c r="B121" i="3"/>
  <c r="B346" i="3"/>
  <c r="S107" i="3"/>
  <c r="S364" i="3"/>
  <c r="S307" i="3"/>
  <c r="S326" i="3"/>
  <c r="S121" i="3"/>
  <c r="S186" i="3"/>
  <c r="B364" i="3"/>
  <c r="B307" i="3"/>
  <c r="S286" i="3"/>
  <c r="S259" i="3"/>
  <c r="S301" i="3"/>
  <c r="T268" i="3"/>
  <c r="B326" i="3"/>
  <c r="S166" i="3"/>
  <c r="T47" i="3"/>
  <c r="B186" i="3"/>
  <c r="S321" i="3"/>
  <c r="T310" i="3"/>
  <c r="B274" i="3"/>
  <c r="B286" i="3"/>
  <c r="B259" i="3"/>
  <c r="B301" i="3"/>
  <c r="B268" i="3"/>
  <c r="B47" i="3"/>
  <c r="B50" i="3"/>
  <c r="B129" i="3"/>
  <c r="B175" i="3"/>
  <c r="B321" i="3"/>
  <c r="B310" i="3"/>
  <c r="B341" i="3"/>
  <c r="B127" i="3"/>
  <c r="B125" i="3"/>
  <c r="S167" i="3"/>
  <c r="S218" i="3"/>
  <c r="S340" i="3"/>
  <c r="T338" i="3"/>
  <c r="S210" i="3"/>
  <c r="B298" i="3"/>
  <c r="B352" i="3"/>
  <c r="S235" i="3"/>
  <c r="T212" i="3"/>
  <c r="B126" i="3"/>
  <c r="S71" i="3"/>
  <c r="B205" i="3"/>
  <c r="S69" i="3"/>
  <c r="S175" i="3"/>
  <c r="B68" i="3"/>
  <c r="T325" i="3"/>
  <c r="S38" i="3"/>
  <c r="B336" i="3"/>
  <c r="B124" i="3"/>
  <c r="B222" i="3"/>
  <c r="S358" i="3"/>
  <c r="T220" i="3"/>
  <c r="B308" i="3"/>
  <c r="B182" i="3"/>
  <c r="B195" i="3"/>
  <c r="S217" i="3"/>
  <c r="T61" i="3"/>
  <c r="S52" i="3"/>
  <c r="S231" i="3"/>
  <c r="B123" i="3"/>
  <c r="T200" i="3"/>
  <c r="B64" i="3"/>
  <c r="S252" i="3"/>
  <c r="B168" i="3"/>
  <c r="B288" i="3"/>
  <c r="B51" i="3"/>
  <c r="B229" i="3"/>
  <c r="B138" i="3"/>
  <c r="B122" i="3"/>
  <c r="B291" i="3"/>
  <c r="S287" i="3"/>
  <c r="B270" i="3"/>
  <c r="S285" i="3"/>
  <c r="B318" i="3"/>
  <c r="B246" i="3"/>
  <c r="S266" i="3"/>
  <c r="B343" i="3"/>
  <c r="T294" i="3"/>
  <c r="B355" i="3"/>
  <c r="B133" i="3"/>
  <c r="B333" i="3"/>
  <c r="S274" i="3"/>
  <c r="T289" i="3"/>
  <c r="T249" i="3"/>
  <c r="S84" i="3"/>
  <c r="B262" i="3"/>
  <c r="B38" i="3"/>
  <c r="B71" i="3"/>
  <c r="T68" i="3"/>
  <c r="T352" i="3"/>
  <c r="T205" i="3"/>
  <c r="B69" i="3"/>
  <c r="B235" i="3"/>
  <c r="S126" i="3"/>
  <c r="S298" i="3"/>
  <c r="B287" i="3"/>
  <c r="T318" i="3"/>
  <c r="T123" i="3"/>
  <c r="S288" i="3"/>
  <c r="S308" i="3"/>
  <c r="B52" i="3"/>
  <c r="S64" i="3"/>
  <c r="S336" i="3"/>
  <c r="S124" i="3"/>
  <c r="S229" i="3"/>
  <c r="S51" i="3"/>
  <c r="T122" i="3"/>
  <c r="S138" i="3"/>
  <c r="S195" i="3"/>
  <c r="S182" i="3"/>
  <c r="S355" i="3"/>
  <c r="B304" i="3"/>
  <c r="B267" i="3"/>
  <c r="S242" i="3"/>
  <c r="B260" i="3"/>
  <c r="B313" i="3"/>
  <c r="B332" i="3"/>
  <c r="S356" i="3"/>
  <c r="B174" i="3"/>
  <c r="S228" i="3"/>
  <c r="S49" i="3"/>
  <c r="B159" i="3"/>
  <c r="B84" i="3"/>
  <c r="B201" i="3"/>
  <c r="S31" i="3"/>
  <c r="S292" i="3"/>
  <c r="S141" i="3"/>
  <c r="B324" i="3"/>
  <c r="B187" i="3"/>
  <c r="T89" i="3"/>
  <c r="B131" i="3"/>
  <c r="B302" i="3"/>
  <c r="B328" i="3"/>
  <c r="S291" i="3"/>
  <c r="S328" i="3"/>
  <c r="B31" i="3"/>
  <c r="S187" i="3"/>
  <c r="T332" i="3"/>
  <c r="S302" i="3"/>
  <c r="T304" i="3"/>
  <c r="S174" i="3"/>
  <c r="S267" i="3"/>
  <c r="S159" i="3"/>
  <c r="S131" i="3"/>
  <c r="S313" i="3"/>
  <c r="B49" i="3"/>
  <c r="S201" i="3"/>
  <c r="S202" i="3"/>
  <c r="B266" i="3"/>
  <c r="S343" i="3"/>
  <c r="B280" i="3"/>
  <c r="B363" i="3"/>
  <c r="B348" i="3"/>
  <c r="S23" i="3"/>
  <c r="T25" i="3"/>
  <c r="S270" i="3"/>
  <c r="T261" i="3"/>
  <c r="B104" i="3"/>
  <c r="S215" i="3"/>
  <c r="B353" i="3"/>
  <c r="S277" i="3"/>
  <c r="S322" i="3"/>
  <c r="B245" i="3"/>
  <c r="S281" i="3"/>
  <c r="S45" i="3"/>
  <c r="B240" i="3"/>
  <c r="B300" i="3"/>
  <c r="T178" i="3"/>
  <c r="B224" i="3"/>
  <c r="B340" i="3"/>
  <c r="B323" i="3"/>
  <c r="T238" i="3"/>
  <c r="B342" i="3"/>
  <c r="S349" i="3"/>
  <c r="B365" i="3"/>
  <c r="S333" i="3"/>
  <c r="B289" i="3"/>
  <c r="B338" i="3"/>
  <c r="B271" i="3"/>
  <c r="S293" i="3"/>
  <c r="B210" i="3"/>
  <c r="B356" i="3"/>
  <c r="B292" i="3"/>
  <c r="S253" i="3"/>
  <c r="B196" i="3"/>
  <c r="B325" i="3"/>
  <c r="B284" i="3"/>
  <c r="S314" i="3"/>
  <c r="S309" i="3"/>
  <c r="S70" i="3"/>
  <c r="S334" i="3"/>
  <c r="T339" i="3"/>
  <c r="B361" i="3"/>
  <c r="T226" i="3"/>
  <c r="B276" i="3"/>
  <c r="S62" i="3"/>
  <c r="B105" i="3"/>
  <c r="B113" i="3"/>
  <c r="B58" i="3"/>
  <c r="S169" i="3"/>
  <c r="S37" i="3"/>
  <c r="B305" i="3"/>
  <c r="B10" i="3"/>
  <c r="S179" i="3"/>
  <c r="B136" i="3"/>
  <c r="B263" i="3"/>
  <c r="S145" i="3"/>
  <c r="B101" i="3"/>
  <c r="B128" i="3"/>
  <c r="B135" i="3"/>
  <c r="T359" i="3"/>
  <c r="B275" i="3"/>
  <c r="B225" i="3"/>
  <c r="B362" i="3"/>
  <c r="S357" i="3"/>
  <c r="T290" i="3"/>
  <c r="B252" i="3"/>
  <c r="B70" i="3"/>
  <c r="S10" i="3"/>
  <c r="B62" i="3"/>
  <c r="S361" i="3"/>
  <c r="S113" i="3"/>
  <c r="B357" i="3"/>
  <c r="S363" i="3"/>
  <c r="S365" i="3"/>
  <c r="S104" i="3"/>
  <c r="S362" i="3"/>
  <c r="B37" i="3"/>
  <c r="T240" i="3"/>
  <c r="T128" i="3"/>
  <c r="S305" i="3"/>
  <c r="S105" i="3"/>
  <c r="S58" i="3"/>
  <c r="S224" i="3"/>
  <c r="S263" i="3"/>
  <c r="B169" i="3"/>
  <c r="T276" i="3"/>
  <c r="S300" i="3"/>
  <c r="B45" i="3"/>
  <c r="T135" i="3"/>
  <c r="B277" i="3"/>
  <c r="B145" i="3"/>
  <c r="T101" i="3"/>
  <c r="B156" i="3"/>
  <c r="B141" i="3"/>
  <c r="T324" i="3"/>
  <c r="B179" i="3"/>
  <c r="T136" i="3"/>
  <c r="B290" i="3"/>
  <c r="S168" i="3"/>
  <c r="B285" i="3"/>
  <c r="S246" i="3"/>
  <c r="B132" i="3"/>
  <c r="B349" i="3"/>
  <c r="T227" i="3"/>
  <c r="S237" i="3"/>
  <c r="B281" i="3"/>
  <c r="B108" i="3"/>
  <c r="B25" i="3"/>
  <c r="S225" i="3"/>
  <c r="S348" i="3"/>
  <c r="S323" i="3"/>
  <c r="T275" i="3"/>
  <c r="B237" i="3"/>
  <c r="B238" i="3"/>
  <c r="B228" i="3"/>
  <c r="B212" i="3"/>
  <c r="S342" i="3"/>
  <c r="T353" i="3"/>
  <c r="T255" i="3"/>
  <c r="B255" i="3"/>
  <c r="S279" i="3"/>
  <c r="B279" i="3"/>
  <c r="B358" i="3"/>
  <c r="B226" i="3"/>
  <c r="B322" i="3"/>
  <c r="B253" i="3"/>
  <c r="B335" i="3"/>
  <c r="S196" i="3"/>
  <c r="B257" i="3"/>
  <c r="B242" i="3"/>
  <c r="B309" i="3"/>
  <c r="S335" i="3"/>
  <c r="B359" i="3"/>
  <c r="B334" i="3"/>
  <c r="S260" i="3"/>
  <c r="S271" i="3"/>
  <c r="B314" i="3"/>
  <c r="B215" i="3"/>
  <c r="S306" i="3"/>
  <c r="B306" i="3"/>
  <c r="B178" i="3"/>
  <c r="B293" i="3"/>
  <c r="G192" i="3" a="1"/>
  <c r="H282" i="3" a="1"/>
  <c r="H86" i="3" a="1"/>
  <c r="H151" i="3" a="1"/>
  <c r="H247" i="3" a="1"/>
  <c r="H88" i="3" a="1"/>
  <c r="H97" i="3" a="1"/>
  <c r="H21" i="3" a="1"/>
  <c r="H29" i="3" a="1"/>
  <c r="H9" i="3" a="1"/>
  <c r="H65" i="3" a="1"/>
  <c r="H67" i="3" a="1"/>
  <c r="H163" i="3" a="1"/>
  <c r="H59" i="3" a="1"/>
  <c r="H79" i="3" a="1"/>
  <c r="H350" i="3" a="1"/>
  <c r="H4" i="3" a="1"/>
  <c r="H22" i="3" a="1"/>
  <c r="H203" i="3" a="1"/>
  <c r="H307" i="3" a="1"/>
  <c r="H105" i="3" a="1"/>
  <c r="H266" i="3" a="1"/>
  <c r="H38" i="3" a="1"/>
  <c r="H122" i="3" a="1"/>
  <c r="H328" i="3" a="1"/>
  <c r="H84" i="3" a="1"/>
  <c r="H145" i="3" a="1"/>
  <c r="H289" i="3" a="1"/>
  <c r="H301" i="3" a="1"/>
  <c r="H270" i="3" a="1"/>
  <c r="H284" i="3" a="1"/>
  <c r="H272" i="3" a="1"/>
  <c r="H155" i="3" a="1"/>
  <c r="H356" i="3" a="1"/>
  <c r="H305" i="3" a="1"/>
  <c r="H261" i="3" a="1"/>
  <c r="H148" i="3" a="1"/>
  <c r="H298" i="3" a="1"/>
  <c r="H121" i="3" a="1"/>
  <c r="H224" i="3" a="1"/>
  <c r="H179" i="3" a="1"/>
  <c r="H225" i="3" a="1"/>
  <c r="I6" i="8"/>
  <c r="I258" i="3" a="1"/>
  <c r="I127" i="3" a="1"/>
  <c r="J247" i="3" a="1"/>
  <c r="J115" i="3" a="1"/>
  <c r="I354" i="3" a="1"/>
  <c r="I15" i="8"/>
  <c r="U10" i="8"/>
  <c r="J148" i="3" a="1"/>
  <c r="J303" i="3" a="1"/>
  <c r="U12" i="8"/>
  <c r="J132" i="3" a="1"/>
  <c r="I148" i="3" a="1"/>
  <c r="I295" i="3" a="1"/>
  <c r="J337" i="3" a="1"/>
  <c r="J354" i="3" a="1"/>
  <c r="AH4" i="3" a="1"/>
  <c r="H208" i="3" a="1"/>
  <c r="H236" i="3" a="1"/>
  <c r="H212" i="3" a="1"/>
  <c r="H71" i="3" a="1"/>
  <c r="H318" i="3" a="1"/>
  <c r="H62" i="3" a="1"/>
  <c r="I156" i="3" a="1"/>
  <c r="J317" i="3" a="1"/>
  <c r="G207" i="3" a="1"/>
  <c r="H337" i="3" a="1"/>
  <c r="H183" i="3" a="1"/>
  <c r="AG37" i="3" a="1"/>
  <c r="H41" i="3" a="1"/>
  <c r="H111" i="3" a="1"/>
  <c r="H27" i="3" a="1"/>
  <c r="H12" i="3" a="1"/>
  <c r="H258" i="3" a="1"/>
  <c r="H273" i="3" a="1"/>
  <c r="H43" i="3" a="1"/>
  <c r="H170" i="3" a="1"/>
  <c r="H77" i="3" a="1"/>
  <c r="H184" i="3" a="1"/>
  <c r="H161" i="3" a="1"/>
  <c r="H295" i="3" a="1"/>
  <c r="H136" i="3" a="1"/>
  <c r="H186" i="3" a="1"/>
  <c r="H110" i="3" a="1"/>
  <c r="H70" i="3" a="1"/>
  <c r="H254" i="3" a="1"/>
  <c r="H131" i="3" a="1"/>
  <c r="H166" i="3" a="1"/>
  <c r="H293" i="3" a="1"/>
  <c r="H154" i="3" a="1"/>
  <c r="H333" i="3" a="1"/>
  <c r="H205" i="3" a="1"/>
  <c r="H363" i="3" a="1"/>
  <c r="H292" i="3" a="1"/>
  <c r="H135" i="3" a="1"/>
  <c r="H309" i="3" a="1"/>
  <c r="H175" i="3" a="1"/>
  <c r="H335" i="3" a="1"/>
  <c r="H228" i="3" a="1"/>
  <c r="H308" i="3" a="1"/>
  <c r="H177" i="3" a="1"/>
  <c r="U6" i="8"/>
  <c r="I255" i="3" a="1"/>
  <c r="I227" i="3" a="1"/>
  <c r="J108" i="3" a="1"/>
  <c r="I141" i="3" a="1"/>
  <c r="I273" i="3" a="1"/>
  <c r="I10" i="8"/>
  <c r="J213" i="3" a="1"/>
  <c r="I115" i="3" a="1"/>
  <c r="I228" i="3" a="1"/>
  <c r="H74" i="3" a="1"/>
  <c r="H181" i="3" a="1"/>
  <c r="H92" i="3" a="1"/>
  <c r="H106" i="3" a="1"/>
  <c r="H349" i="3" a="1"/>
  <c r="H315" i="3" a="1"/>
  <c r="U11" i="8"/>
  <c r="G139" i="3" a="1"/>
  <c r="G283" i="3" a="1"/>
  <c r="H243" i="3" a="1"/>
  <c r="H354" i="3" a="1"/>
  <c r="H48" i="3" a="1"/>
  <c r="AG33" i="3" a="1"/>
  <c r="H117" i="3" a="1"/>
  <c r="H209" i="3" a="1"/>
  <c r="H176" i="3" a="1"/>
  <c r="H351" i="3" a="1"/>
  <c r="H134" i="3" a="1"/>
  <c r="H319" i="3" a="1"/>
  <c r="H146" i="3" a="1"/>
  <c r="H73" i="3" a="1"/>
  <c r="H223" i="3" a="1"/>
  <c r="H81" i="3" a="1"/>
  <c r="H26" i="3" a="1"/>
  <c r="H6" i="3" a="1"/>
  <c r="H140" i="3" a="1"/>
  <c r="H291" i="3" a="1"/>
  <c r="H310" i="3" a="1"/>
  <c r="H260" i="3" a="1"/>
  <c r="H287" i="3" a="1"/>
  <c r="H347" i="3" a="1"/>
  <c r="H362" i="3" a="1"/>
  <c r="H104" i="3" a="1"/>
  <c r="H169" i="3" a="1"/>
  <c r="H255" i="3" a="1"/>
  <c r="H167" i="3" a="1"/>
  <c r="H80" i="3" a="1"/>
  <c r="H285" i="3" a="1"/>
  <c r="H195" i="3" a="1"/>
  <c r="H304" i="3" a="1"/>
  <c r="H294" i="3" a="1"/>
  <c r="H198" i="3" a="1"/>
  <c r="H23" i="3" a="1"/>
  <c r="H185" i="3" a="1"/>
  <c r="H324" i="3" a="1"/>
  <c r="H196" i="3" a="1"/>
  <c r="H345" i="3" a="1"/>
  <c r="I9" i="8"/>
  <c r="J199" i="3" a="1"/>
  <c r="I155" i="3" a="1"/>
  <c r="I282" i="3" a="1"/>
  <c r="J282" i="3" a="1"/>
  <c r="I16" i="8"/>
  <c r="U14" i="8"/>
  <c r="J228" i="3" a="1"/>
  <c r="J279" i="3" a="1"/>
  <c r="J273" i="3" a="1"/>
  <c r="I324" i="3" a="1"/>
  <c r="I11" i="8"/>
  <c r="J346" i="3" a="1"/>
  <c r="H44" i="3" a="1"/>
  <c r="H153" i="3" a="1"/>
  <c r="H338" i="3" a="1"/>
  <c r="H191" i="3" a="1"/>
  <c r="H168" i="3" a="1"/>
  <c r="H34" i="3" a="1"/>
  <c r="U7" i="8"/>
  <c r="J227" i="3" a="1"/>
  <c r="G160" i="3" a="1"/>
  <c r="H232" i="3" a="1"/>
  <c r="H100" i="3" a="1"/>
  <c r="H32" i="3" a="1"/>
  <c r="H82" i="3" a="1"/>
  <c r="H142" i="3" a="1"/>
  <c r="H173" i="3" a="1"/>
  <c r="H20" i="3" a="1"/>
  <c r="H28" i="3" a="1"/>
  <c r="H194" i="3" a="1"/>
  <c r="H147" i="3" a="1"/>
  <c r="H241" i="3" a="1"/>
  <c r="H7" i="3" a="1"/>
  <c r="H96" i="3" a="1"/>
  <c r="H116" i="3" a="1"/>
  <c r="H361" i="3" a="1"/>
  <c r="H269" i="3" a="1"/>
  <c r="H257" i="3" a="1"/>
  <c r="H113" i="3" a="1"/>
  <c r="H164" i="3" a="1"/>
  <c r="H299" i="3" a="1"/>
  <c r="H290" i="3" a="1"/>
  <c r="H359" i="3" a="1"/>
  <c r="H313" i="3" a="1"/>
  <c r="H101" i="3" a="1"/>
  <c r="H344" i="3" a="1"/>
  <c r="H268" i="3" a="1"/>
  <c r="H210" i="3" a="1"/>
  <c r="H231" i="3" a="1"/>
  <c r="H239" i="3" a="1"/>
  <c r="H306" i="3" a="1"/>
  <c r="H246" i="3" a="1"/>
  <c r="H230" i="3" a="1"/>
  <c r="H352" i="3" a="1"/>
  <c r="H200" i="3" a="1"/>
  <c r="H53" i="3" a="1"/>
  <c r="U9" i="8"/>
  <c r="U13" i="8"/>
  <c r="J147" i="3" a="1"/>
  <c r="I311" i="3" a="1"/>
  <c r="I108" i="3" a="1"/>
  <c r="J324" i="3" a="1"/>
  <c r="U16" i="8"/>
  <c r="I14" i="8"/>
  <c r="J156" i="3" a="1"/>
  <c r="J258" i="3" a="1"/>
  <c r="I351" i="3" a="1"/>
  <c r="I346" i="3" a="1"/>
  <c r="J311" i="3" a="1"/>
  <c r="I213" i="3" a="1"/>
  <c r="H320" i="3" a="1"/>
  <c r="H130" i="3" a="1"/>
  <c r="H206" i="3" a="1"/>
  <c r="H237" i="3" a="1"/>
  <c r="H323" i="3" a="1"/>
  <c r="H226" i="3" a="1"/>
  <c r="H124" i="3" a="1"/>
  <c r="I327" i="3" a="1"/>
  <c r="I237" i="3" a="1"/>
  <c r="G339" i="3" a="1"/>
  <c r="G162" i="3" a="1"/>
  <c r="H57" i="3" a="1"/>
  <c r="H312" i="3" a="1"/>
  <c r="H55" i="3" a="1"/>
  <c r="H102" i="3" a="1"/>
  <c r="H11" i="3" a="1"/>
  <c r="H13" i="3" a="1"/>
  <c r="H152" i="3" a="1"/>
  <c r="H85" i="3" a="1"/>
  <c r="H219" i="3" a="1"/>
  <c r="H360" i="3" a="1"/>
  <c r="H60" i="3" a="1"/>
  <c r="H189" i="3" a="1"/>
  <c r="H204" i="3" a="1"/>
  <c r="H91" i="3" a="1"/>
  <c r="H83" i="3" a="1"/>
  <c r="H95" i="3" a="1"/>
  <c r="H278" i="3" a="1"/>
  <c r="H235" i="3" a="1"/>
  <c r="H64" i="3" a="1"/>
  <c r="H297" i="3" a="1"/>
  <c r="H159" i="3" a="1"/>
  <c r="H263" i="3" a="1"/>
  <c r="H19" i="3" a="1"/>
  <c r="H353" i="3" a="1"/>
  <c r="H355" i="3" a="1"/>
  <c r="H238" i="3" a="1"/>
  <c r="H201" i="3" a="1"/>
  <c r="H61" i="3" a="1"/>
  <c r="H326" i="3" a="1"/>
  <c r="H215" i="3" a="1"/>
  <c r="H314" i="3" a="1"/>
  <c r="H279" i="3" a="1"/>
  <c r="H69" i="3" a="1"/>
  <c r="H288" i="3" a="1"/>
  <c r="H125" i="3" a="1"/>
  <c r="H178" i="3" a="1"/>
  <c r="H276" i="3" a="1"/>
  <c r="H244" i="3" a="1"/>
  <c r="H262" i="3" a="1"/>
  <c r="H68" i="3" a="1"/>
  <c r="H229" i="3" a="1"/>
  <c r="H227" i="3" a="1"/>
  <c r="U8" i="8"/>
  <c r="J155" i="3" a="1"/>
  <c r="I13" i="8"/>
  <c r="I93" i="3" a="1"/>
  <c r="I337" i="3" a="1"/>
  <c r="I147" i="3" a="1"/>
  <c r="J255" i="3" a="1"/>
  <c r="I279" i="3" a="1"/>
  <c r="J278" i="3" a="1"/>
  <c r="I132" i="3" a="1"/>
  <c r="I278" i="3" a="1"/>
  <c r="I247" i="3" a="1"/>
  <c r="J295" i="3" a="1"/>
  <c r="J351" i="3" a="1"/>
  <c r="H54" i="3" a="1"/>
  <c r="H94" i="3" a="1"/>
  <c r="H214" i="3" a="1"/>
  <c r="H18" i="3" a="1"/>
  <c r="H156" i="3" a="1"/>
  <c r="H346" i="3" a="1"/>
  <c r="H150" i="3" a="1"/>
  <c r="I303" i="3" a="1"/>
  <c r="I199" i="3" a="1"/>
  <c r="G15" i="3" a="1"/>
  <c r="G72" i="3" a="1"/>
  <c r="H213" i="3" a="1"/>
  <c r="H250" i="3" a="1"/>
  <c r="H233" i="3" a="1"/>
  <c r="H199" i="3" a="1"/>
  <c r="H112" i="3" a="1"/>
  <c r="H115" i="3" a="1"/>
  <c r="H188" i="3" a="1"/>
  <c r="H190" i="3" a="1"/>
  <c r="H90" i="3" a="1"/>
  <c r="H144" i="3" a="1"/>
  <c r="H311" i="3" a="1"/>
  <c r="H78" i="3" a="1"/>
  <c r="H109" i="3" a="1"/>
  <c r="H165" i="3" a="1"/>
  <c r="H202" i="3" a="1"/>
  <c r="H325" i="3" a="1"/>
  <c r="H138" i="3" a="1"/>
  <c r="H264" i="3" a="1"/>
  <c r="H89" i="3" a="1"/>
  <c r="H277" i="3" a="1"/>
  <c r="H274" i="3" a="1"/>
  <c r="H334" i="3" a="1"/>
  <c r="H132" i="3" a="1"/>
  <c r="H302" i="3" a="1"/>
  <c r="H252" i="3" a="1"/>
  <c r="H343" i="3" a="1"/>
  <c r="H332" i="3" a="1"/>
  <c r="H245" i="3" a="1"/>
  <c r="H47" i="3" a="1"/>
  <c r="H259" i="3" a="1"/>
  <c r="H331" i="3" a="1"/>
  <c r="H280" i="3" a="1"/>
  <c r="H174" i="3" a="1"/>
  <c r="H10" i="3" a="1"/>
  <c r="H275" i="3" a="1"/>
  <c r="H107" i="3" a="1"/>
  <c r="H98" i="3" a="1"/>
  <c r="H25" i="3" a="1"/>
  <c r="H63" i="3" a="1"/>
  <c r="I8" i="8"/>
  <c r="J141" i="3" a="1"/>
  <c r="I250" i="3" a="1"/>
  <c r="I317" i="3" a="1"/>
  <c r="I341" i="3" a="1"/>
  <c r="J93" i="3" a="1"/>
  <c r="J127" i="3" a="1"/>
  <c r="J341" i="3" a="1"/>
  <c r="H24" i="3" a="1"/>
  <c r="H197" i="3" a="1"/>
  <c r="H357" i="3" a="1"/>
  <c r="H182" i="3" a="1"/>
  <c r="H253" i="3" a="1"/>
  <c r="J99" i="3" a="1"/>
  <c r="I12" i="8"/>
  <c r="G330" i="3" a="1"/>
  <c r="H103" i="3" a="1"/>
  <c r="H76" i="3" a="1"/>
  <c r="AJ4" i="3" a="1"/>
  <c r="H120" i="3" a="1"/>
  <c r="H93" i="3" a="1"/>
  <c r="H16" i="3" a="1"/>
  <c r="H303" i="3" a="1"/>
  <c r="H8" i="3" a="1"/>
  <c r="H234" i="3" a="1"/>
  <c r="H33" i="3" a="1"/>
  <c r="H157" i="3" a="1"/>
  <c r="H296" i="3" a="1"/>
  <c r="H42" i="3" a="1"/>
  <c r="H329" i="3" a="1"/>
  <c r="H50" i="3" a="1"/>
  <c r="H317" i="3" a="1"/>
  <c r="H172" i="3" a="1"/>
  <c r="H45" i="3" a="1"/>
  <c r="H217" i="3" a="1"/>
  <c r="H87" i="3" a="1"/>
  <c r="H341" i="3" a="1"/>
  <c r="H271" i="3" a="1"/>
  <c r="H66" i="3" a="1"/>
  <c r="H40" i="3" a="1"/>
  <c r="H365" i="3" a="1"/>
  <c r="H127" i="3" a="1"/>
  <c r="H342" i="3" a="1"/>
  <c r="H31" i="3" a="1"/>
  <c r="H52" i="3" a="1"/>
  <c r="H5" i="3" a="1"/>
  <c r="H286" i="3" a="1"/>
  <c r="H249" i="3" a="1"/>
  <c r="H348" i="3" a="1"/>
  <c r="H108" i="3" a="1"/>
  <c r="H141" i="3" a="1"/>
  <c r="H220" i="3" a="1"/>
  <c r="H281" i="3" a="1"/>
  <c r="H218" i="3" a="1"/>
  <c r="H267" i="3" a="1"/>
  <c r="H171" i="3" a="1"/>
  <c r="I7" i="8"/>
  <c r="J250" i="3" a="1"/>
  <c r="H39" i="3" a="1"/>
  <c r="H211" i="3" a="1"/>
  <c r="H242" i="3" a="1"/>
  <c r="H58" i="3" a="1"/>
  <c r="H300" i="3" a="1"/>
  <c r="H180" i="3" a="1"/>
  <c r="U15" i="8"/>
  <c r="H119" i="3" a="1"/>
  <c r="H364" i="3" a="1"/>
  <c r="H129" i="3" a="1"/>
  <c r="H336" i="3" a="1"/>
  <c r="H340" i="3" a="1"/>
  <c r="H240" i="3" a="1"/>
  <c r="H193" i="3" a="1"/>
  <c r="H37" i="3" a="1"/>
  <c r="H256" i="3" a="1"/>
  <c r="H143" i="3" a="1"/>
  <c r="H114" i="3" a="1"/>
  <c r="H216" i="3" a="1"/>
  <c r="H265" i="3" a="1"/>
  <c r="H322" i="3" a="1"/>
  <c r="H14" i="3" a="1"/>
  <c r="H46" i="3" a="1"/>
  <c r="I316" i="3" a="1"/>
  <c r="H30" i="3" a="1"/>
  <c r="I137" i="3" a="1"/>
  <c r="H36" i="3" a="1"/>
  <c r="H75" i="3" a="1"/>
  <c r="H133" i="3" a="1"/>
  <c r="H221" i="3" a="1"/>
  <c r="H248" i="3" a="1"/>
  <c r="H17" i="3" a="1"/>
  <c r="J327" i="3" a="1"/>
  <c r="H35" i="3" a="1"/>
  <c r="H149" i="3" a="1"/>
  <c r="J237" i="3" a="1"/>
  <c r="H158" i="3" a="1"/>
  <c r="H99" i="3" a="1"/>
  <c r="H251" i="3" a="1"/>
  <c r="H123" i="3" a="1"/>
  <c r="H51" i="3" a="1"/>
  <c r="H222" i="3" a="1"/>
  <c r="H118" i="3" a="1"/>
  <c r="H49" i="3" a="1"/>
  <c r="H126" i="3" a="1"/>
  <c r="H358" i="3" a="1"/>
  <c r="H56" i="3" a="1"/>
  <c r="H187" i="3" a="1"/>
  <c r="H321" i="3" a="1"/>
  <c r="H128" i="3" a="1"/>
  <c r="G330" i="3" l="1"/>
  <c r="G72" i="3"/>
  <c r="G15" i="3"/>
  <c r="G162" i="3"/>
  <c r="G339" i="3"/>
  <c r="G160" i="3"/>
  <c r="G283" i="3"/>
  <c r="G139" i="3"/>
  <c r="G207" i="3"/>
  <c r="G192" i="3"/>
  <c r="H282" i="3"/>
  <c r="H337" i="3"/>
  <c r="H243" i="3"/>
  <c r="H232" i="3"/>
  <c r="I20" i="8"/>
  <c r="I19" i="8"/>
  <c r="I18" i="8"/>
  <c r="H57" i="3"/>
  <c r="H213" i="3"/>
  <c r="H320" i="3"/>
  <c r="H103" i="3"/>
  <c r="H312" i="3"/>
  <c r="H99" i="3"/>
  <c r="H354" i="3"/>
  <c r="H183" i="3"/>
  <c r="H86" i="3"/>
  <c r="H76" i="3"/>
  <c r="H250" i="3"/>
  <c r="H48" i="3"/>
  <c r="H251" i="3"/>
  <c r="H151" i="3"/>
  <c r="H39" i="3"/>
  <c r="AH4" i="3"/>
  <c r="AI4" i="3" s="1"/>
  <c r="AM4" i="3" s="1"/>
  <c r="AN4" i="3" s="1"/>
  <c r="AJ4" i="3"/>
  <c r="H233" i="3"/>
  <c r="H247" i="3"/>
  <c r="AG37" i="3"/>
  <c r="Y37" i="3"/>
  <c r="AC37" i="3" s="1"/>
  <c r="AD37" i="3" s="1"/>
  <c r="AA37" i="3"/>
  <c r="AB37" i="3" s="1"/>
  <c r="AO34" i="3"/>
  <c r="AG33" i="3"/>
  <c r="AA33" i="3"/>
  <c r="AB33" i="3" s="1"/>
  <c r="Y33" i="3"/>
  <c r="AC33" i="3" s="1"/>
  <c r="AD33" i="3" s="1"/>
  <c r="H100" i="3"/>
  <c r="H41" i="3"/>
  <c r="H88" i="3"/>
  <c r="H54" i="3"/>
  <c r="H120" i="3"/>
  <c r="H199" i="3"/>
  <c r="H55" i="3"/>
  <c r="H117" i="3"/>
  <c r="H102" i="3"/>
  <c r="H30" i="3"/>
  <c r="H112" i="3"/>
  <c r="H74" i="3"/>
  <c r="H93" i="3"/>
  <c r="H17" i="3"/>
  <c r="H111" i="3"/>
  <c r="H97" i="3"/>
  <c r="H32" i="3"/>
  <c r="H11" i="3"/>
  <c r="H115" i="3"/>
  <c r="H21" i="3"/>
  <c r="H44" i="3"/>
  <c r="H13" i="3"/>
  <c r="H82" i="3"/>
  <c r="H209" i="3"/>
  <c r="H27" i="3"/>
  <c r="H24" i="3"/>
  <c r="H16" i="3"/>
  <c r="H114" i="3"/>
  <c r="H29" i="3"/>
  <c r="H12" i="3"/>
  <c r="H36" i="3"/>
  <c r="H176" i="3"/>
  <c r="H9" i="3"/>
  <c r="H130" i="3"/>
  <c r="H303" i="3"/>
  <c r="H188" i="3"/>
  <c r="H152" i="3"/>
  <c r="H258" i="3"/>
  <c r="H351" i="3"/>
  <c r="H142" i="3"/>
  <c r="H190" i="3"/>
  <c r="H85" i="3"/>
  <c r="H65" i="3"/>
  <c r="H94" i="3"/>
  <c r="H8" i="3"/>
  <c r="H216" i="3"/>
  <c r="H273" i="3"/>
  <c r="H219" i="3"/>
  <c r="H173" i="3"/>
  <c r="H90" i="3"/>
  <c r="H234" i="3"/>
  <c r="H43" i="3"/>
  <c r="H67" i="3"/>
  <c r="H181" i="3"/>
  <c r="H33" i="3"/>
  <c r="H360" i="3"/>
  <c r="H20" i="3"/>
  <c r="H134" i="3"/>
  <c r="H208" i="3"/>
  <c r="H265" i="3"/>
  <c r="H163" i="3"/>
  <c r="H60" i="3"/>
  <c r="H28" i="3"/>
  <c r="H319" i="3"/>
  <c r="H157" i="3"/>
  <c r="H75" i="3"/>
  <c r="H153" i="3"/>
  <c r="H144" i="3"/>
  <c r="H35" i="3"/>
  <c r="H194" i="3"/>
  <c r="H146" i="3"/>
  <c r="H170" i="3"/>
  <c r="H59" i="3"/>
  <c r="H211" i="3"/>
  <c r="H79" i="3"/>
  <c r="H77" i="3"/>
  <c r="H206" i="3"/>
  <c r="H296" i="3"/>
  <c r="H311" i="3"/>
  <c r="H189" i="3"/>
  <c r="H147" i="3"/>
  <c r="H73" i="3"/>
  <c r="H350" i="3"/>
  <c r="H184" i="3"/>
  <c r="H256" i="3"/>
  <c r="H214" i="3"/>
  <c r="H42" i="3"/>
  <c r="H78" i="3"/>
  <c r="H204" i="3"/>
  <c r="H241" i="3"/>
  <c r="H223" i="3"/>
  <c r="H4" i="3"/>
  <c r="H197" i="3"/>
  <c r="H143" i="3"/>
  <c r="H109" i="3"/>
  <c r="H91" i="3"/>
  <c r="H7" i="3"/>
  <c r="H81" i="3"/>
  <c r="H95" i="3"/>
  <c r="H116" i="3"/>
  <c r="H6" i="3"/>
  <c r="H161" i="3"/>
  <c r="H22" i="3"/>
  <c r="H92" i="3"/>
  <c r="H56" i="3"/>
  <c r="H119" i="3"/>
  <c r="H83" i="3"/>
  <c r="H96" i="3"/>
  <c r="H26" i="3"/>
  <c r="H165" i="3"/>
  <c r="H329" i="3"/>
  <c r="H140" i="3"/>
  <c r="H295" i="3"/>
  <c r="H203" i="3"/>
  <c r="H236" i="3"/>
  <c r="H278" i="3"/>
  <c r="H118" i="3"/>
  <c r="H63" i="3"/>
  <c r="H227" i="3"/>
  <c r="H53" i="3"/>
  <c r="H345" i="3"/>
  <c r="H177" i="3"/>
  <c r="H225" i="3"/>
  <c r="H180" i="3"/>
  <c r="H171" i="3"/>
  <c r="H25" i="3"/>
  <c r="H229" i="3"/>
  <c r="H200" i="3"/>
  <c r="H196" i="3"/>
  <c r="H308" i="3"/>
  <c r="H179" i="3"/>
  <c r="H62" i="3"/>
  <c r="H267" i="3"/>
  <c r="H98" i="3"/>
  <c r="H68" i="3"/>
  <c r="H352" i="3"/>
  <c r="H324" i="3"/>
  <c r="H228" i="3"/>
  <c r="H224" i="3"/>
  <c r="H124" i="3"/>
  <c r="H218" i="3"/>
  <c r="H107" i="3"/>
  <c r="H262" i="3"/>
  <c r="H230" i="3"/>
  <c r="H185" i="3"/>
  <c r="H335" i="3"/>
  <c r="H121" i="3"/>
  <c r="H150" i="3"/>
  <c r="H281" i="3"/>
  <c r="H275" i="3"/>
  <c r="H244" i="3"/>
  <c r="H246" i="3"/>
  <c r="H23" i="3"/>
  <c r="H51" i="3"/>
  <c r="H123" i="3"/>
  <c r="H253" i="3"/>
  <c r="H220" i="3"/>
  <c r="H10" i="3"/>
  <c r="H276" i="3"/>
  <c r="H306" i="3"/>
  <c r="H198" i="3"/>
  <c r="H175" i="3"/>
  <c r="H298" i="3"/>
  <c r="H315" i="3"/>
  <c r="H141" i="3"/>
  <c r="H174" i="3"/>
  <c r="H178" i="3"/>
  <c r="H336" i="3"/>
  <c r="H129" i="3"/>
  <c r="H364" i="3"/>
  <c r="H148" i="3"/>
  <c r="H34" i="3"/>
  <c r="H108" i="3"/>
  <c r="H280" i="3"/>
  <c r="H125" i="3"/>
  <c r="H239" i="3"/>
  <c r="H294" i="3"/>
  <c r="H309" i="3"/>
  <c r="H261" i="3"/>
  <c r="H318" i="3"/>
  <c r="H348" i="3"/>
  <c r="H331" i="3"/>
  <c r="H288" i="3"/>
  <c r="H231" i="3"/>
  <c r="H304" i="3"/>
  <c r="H135" i="3"/>
  <c r="H305" i="3"/>
  <c r="H226" i="3"/>
  <c r="H249" i="3"/>
  <c r="H259" i="3"/>
  <c r="H69" i="3"/>
  <c r="H210" i="3"/>
  <c r="H195" i="3"/>
  <c r="H292" i="3"/>
  <c r="H356" i="3"/>
  <c r="H300" i="3"/>
  <c r="H286" i="3"/>
  <c r="H47" i="3"/>
  <c r="H279" i="3"/>
  <c r="H248" i="3"/>
  <c r="H46" i="3"/>
  <c r="H149" i="3"/>
  <c r="H346" i="3"/>
  <c r="H5" i="3"/>
  <c r="H245" i="3"/>
  <c r="H314" i="3"/>
  <c r="H285" i="3"/>
  <c r="H363" i="3"/>
  <c r="H155" i="3"/>
  <c r="H168" i="3"/>
  <c r="H52" i="3"/>
  <c r="H128" i="3"/>
  <c r="H37" i="3"/>
  <c r="H358" i="3"/>
  <c r="H80" i="3"/>
  <c r="H205" i="3"/>
  <c r="H272" i="3"/>
  <c r="H182" i="3"/>
  <c r="H31" i="3"/>
  <c r="H332" i="3"/>
  <c r="H215" i="3"/>
  <c r="H268" i="3"/>
  <c r="H167" i="3"/>
  <c r="H333" i="3"/>
  <c r="H284" i="3"/>
  <c r="H349" i="3"/>
  <c r="H342" i="3"/>
  <c r="H343" i="3"/>
  <c r="H326" i="3"/>
  <c r="H344" i="3"/>
  <c r="H255" i="3"/>
  <c r="H154" i="3"/>
  <c r="H270" i="3"/>
  <c r="H127" i="3"/>
  <c r="H252" i="3"/>
  <c r="H61" i="3"/>
  <c r="H101" i="3"/>
  <c r="H169" i="3"/>
  <c r="H293" i="3"/>
  <c r="H301" i="3"/>
  <c r="H71" i="3"/>
  <c r="H365" i="3"/>
  <c r="H302" i="3"/>
  <c r="H201" i="3"/>
  <c r="H313" i="3"/>
  <c r="H104" i="3"/>
  <c r="H166" i="3"/>
  <c r="H289" i="3"/>
  <c r="H323" i="3"/>
  <c r="H40" i="3"/>
  <c r="H132" i="3"/>
  <c r="H238" i="3"/>
  <c r="H359" i="3"/>
  <c r="H14" i="3"/>
  <c r="H221" i="3"/>
  <c r="H322" i="3"/>
  <c r="H156" i="3"/>
  <c r="H66" i="3"/>
  <c r="H334" i="3"/>
  <c r="H355" i="3"/>
  <c r="H290" i="3"/>
  <c r="H362" i="3"/>
  <c r="H145" i="3"/>
  <c r="H58" i="3"/>
  <c r="H271" i="3"/>
  <c r="H193" i="3"/>
  <c r="H321" i="3"/>
  <c r="H126" i="3"/>
  <c r="H240" i="3"/>
  <c r="H131" i="3"/>
  <c r="H84" i="3"/>
  <c r="H191" i="3"/>
  <c r="H341" i="3"/>
  <c r="H274" i="3"/>
  <c r="H353" i="3"/>
  <c r="H299" i="3"/>
  <c r="H347" i="3"/>
  <c r="H254" i="3"/>
  <c r="H328" i="3"/>
  <c r="H106" i="3"/>
  <c r="H87" i="3"/>
  <c r="H277" i="3"/>
  <c r="H19" i="3"/>
  <c r="H164" i="3"/>
  <c r="H287" i="3"/>
  <c r="H70" i="3"/>
  <c r="H122" i="3"/>
  <c r="H357" i="3"/>
  <c r="H217" i="3"/>
  <c r="H263" i="3"/>
  <c r="H113" i="3"/>
  <c r="H260" i="3"/>
  <c r="H110" i="3"/>
  <c r="H38" i="3"/>
  <c r="H212" i="3"/>
  <c r="H45" i="3"/>
  <c r="H89" i="3"/>
  <c r="H159" i="3"/>
  <c r="H257" i="3"/>
  <c r="H310" i="3"/>
  <c r="H186" i="3"/>
  <c r="H266" i="3"/>
  <c r="H18" i="3"/>
  <c r="H172" i="3"/>
  <c r="H264" i="3"/>
  <c r="H297" i="3"/>
  <c r="H269" i="3"/>
  <c r="H291" i="3"/>
  <c r="H133" i="3"/>
  <c r="H158" i="3"/>
  <c r="H237" i="3"/>
  <c r="H222" i="3"/>
  <c r="H138" i="3"/>
  <c r="H64" i="3"/>
  <c r="H361" i="3"/>
  <c r="H136" i="3"/>
  <c r="H105" i="3"/>
  <c r="H242" i="3"/>
  <c r="H317" i="3"/>
  <c r="H325" i="3"/>
  <c r="H235" i="3"/>
  <c r="H187" i="3"/>
  <c r="H49" i="3"/>
  <c r="H340" i="3"/>
  <c r="H307" i="3"/>
  <c r="H338" i="3"/>
  <c r="H50" i="3"/>
  <c r="H202" i="3"/>
  <c r="J319" i="3" a="1"/>
  <c r="J319" i="3" s="1"/>
  <c r="I319" i="3" a="1"/>
  <c r="I319" i="3" s="1"/>
  <c r="O7" i="8"/>
  <c r="O6" i="8"/>
  <c r="O9" i="8"/>
  <c r="O8" i="8"/>
  <c r="O11" i="8"/>
  <c r="O12" i="8"/>
  <c r="O14" i="8"/>
  <c r="O16" i="8"/>
  <c r="O10" i="8"/>
  <c r="O15" i="8"/>
  <c r="O13" i="8"/>
  <c r="J273" i="3"/>
  <c r="J303" i="3"/>
  <c r="J247" i="3"/>
  <c r="J354" i="3"/>
  <c r="I327" i="3"/>
  <c r="J295" i="3"/>
  <c r="J250" i="3"/>
  <c r="I247" i="3"/>
  <c r="I354" i="3"/>
  <c r="J341" i="3"/>
  <c r="J317" i="3"/>
  <c r="I303" i="3"/>
  <c r="J337" i="3"/>
  <c r="I341" i="3"/>
  <c r="I317" i="3"/>
  <c r="I250" i="3"/>
  <c r="I337" i="3"/>
  <c r="J255" i="3"/>
  <c r="I316" i="3"/>
  <c r="J324" i="3"/>
  <c r="I278" i="3"/>
  <c r="J311" i="3"/>
  <c r="J282" i="3"/>
  <c r="I255" i="3"/>
  <c r="J346" i="3"/>
  <c r="I324" i="3"/>
  <c r="J351" i="3"/>
  <c r="J327" i="3"/>
  <c r="J258" i="3"/>
  <c r="I273" i="3"/>
  <c r="J279" i="3"/>
  <c r="I351" i="3"/>
  <c r="I258" i="3"/>
  <c r="J278" i="3"/>
  <c r="I311" i="3"/>
  <c r="I282" i="3"/>
  <c r="I346" i="3"/>
  <c r="I279" i="3"/>
  <c r="I295" i="3"/>
  <c r="I249" i="3" a="1"/>
  <c r="I249" i="3" s="1"/>
  <c r="J249" i="3" a="1"/>
  <c r="J249" i="3" s="1"/>
  <c r="I294" i="3" a="1"/>
  <c r="I294" i="3" s="1"/>
  <c r="J294" i="3" a="1"/>
  <c r="J294" i="3" s="1"/>
  <c r="J228" i="3"/>
  <c r="I213" i="3"/>
  <c r="I228" i="3"/>
  <c r="J237" i="3"/>
  <c r="J213" i="3"/>
  <c r="I237" i="3"/>
  <c r="J227" i="3"/>
  <c r="I227" i="3"/>
  <c r="I238" i="3" a="1"/>
  <c r="I238" i="3" s="1"/>
  <c r="J238" i="3" a="1"/>
  <c r="J238" i="3" s="1"/>
  <c r="I199" i="3"/>
  <c r="J199" i="3"/>
  <c r="I200" i="3" a="1"/>
  <c r="I200" i="3" s="1"/>
  <c r="J200" i="3" a="1"/>
  <c r="J200" i="3" s="1"/>
  <c r="I155" i="3"/>
  <c r="J156" i="3"/>
  <c r="I156" i="3"/>
  <c r="J155" i="3"/>
  <c r="J127" i="3"/>
  <c r="I127" i="3"/>
  <c r="I137" i="3"/>
  <c r="J132" i="3"/>
  <c r="I148" i="3"/>
  <c r="J148" i="3"/>
  <c r="J147" i="3"/>
  <c r="J141" i="3"/>
  <c r="I132" i="3"/>
  <c r="I147" i="3"/>
  <c r="I141" i="3"/>
  <c r="I115" i="3"/>
  <c r="J108" i="3"/>
  <c r="J115" i="3"/>
  <c r="J93" i="3"/>
  <c r="I93" i="3"/>
  <c r="J99" i="3"/>
  <c r="I108" i="3"/>
  <c r="J44" i="3" a="1"/>
  <c r="J44" i="3" s="1"/>
  <c r="I44" i="3" a="1"/>
  <c r="I44" i="3" s="1"/>
  <c r="E3" i="2"/>
  <c r="I34" i="3" a="1"/>
  <c r="J34" i="3" a="1"/>
  <c r="H330" i="3" a="1"/>
  <c r="H207" i="3" a="1"/>
  <c r="W5" i="3" a="1"/>
  <c r="J246" i="3" a="1"/>
  <c r="I212" i="3" a="1"/>
  <c r="I287" i="3" a="1"/>
  <c r="I292" i="3" a="1"/>
  <c r="I325" i="3" a="1"/>
  <c r="I135" i="3" a="1"/>
  <c r="J261" i="3" a="1"/>
  <c r="J179" i="3" a="1"/>
  <c r="I322" i="3" a="1"/>
  <c r="I350" i="3" a="1"/>
  <c r="J286" i="3" a="1"/>
  <c r="J230" i="3" a="1"/>
  <c r="I193" i="3" a="1"/>
  <c r="J180" i="3" a="1"/>
  <c r="I144" i="3" a="1"/>
  <c r="I307" i="3" a="1"/>
  <c r="J355" i="3" a="1"/>
  <c r="I269" i="3" a="1"/>
  <c r="J222" i="3" a="1"/>
  <c r="I183" i="3" a="1"/>
  <c r="I165" i="3" a="1"/>
  <c r="J320" i="3" a="1"/>
  <c r="I305" i="3" a="1"/>
  <c r="I268" i="3" a="1"/>
  <c r="J205" i="3" a="1"/>
  <c r="J161" i="3" a="1"/>
  <c r="J257" i="3" a="1"/>
  <c r="I320" i="3" a="1"/>
  <c r="J193" i="3" a="1"/>
  <c r="I164" i="3" a="1"/>
  <c r="J129" i="3" a="1"/>
  <c r="J266" i="3" a="1"/>
  <c r="J296" i="3" a="1"/>
  <c r="J280" i="3" a="1"/>
  <c r="I274" i="3" a="1"/>
  <c r="I224" i="3" a="1"/>
  <c r="J196" i="3" a="1"/>
  <c r="J126" i="3" a="1"/>
  <c r="I360" i="3" a="1"/>
  <c r="J304" i="3" a="1"/>
  <c r="J234" i="3" a="1"/>
  <c r="I180" i="3" a="1"/>
  <c r="I142" i="3" a="1"/>
  <c r="I257" i="3" a="1"/>
  <c r="I71" i="3" a="1"/>
  <c r="I77" i="3" a="1"/>
  <c r="J60" i="3" a="1"/>
  <c r="I36" i="3" a="1"/>
  <c r="I94" i="3" a="1"/>
  <c r="I56" i="3" a="1"/>
  <c r="I13" i="3" a="1"/>
  <c r="I17" i="3" a="1"/>
  <c r="J83" i="3" a="1"/>
  <c r="I105" i="3" a="1"/>
  <c r="J164" i="3" a="1"/>
  <c r="J78" i="3" a="1"/>
  <c r="I14" i="3" a="1"/>
  <c r="J47" i="3" a="1"/>
  <c r="J165" i="3" a="1"/>
  <c r="I67" i="3" a="1"/>
  <c r="J46" i="3" a="1"/>
  <c r="J111" i="3" a="1"/>
  <c r="J195" i="3" a="1"/>
  <c r="J10" i="3" a="1"/>
  <c r="I22" i="3" a="1"/>
  <c r="I104" i="3" a="1"/>
  <c r="I27" i="3" a="1"/>
  <c r="J143" i="3" a="1"/>
  <c r="J76" i="3" a="1"/>
  <c r="I65" i="3" a="1"/>
  <c r="I19" i="3" a="1"/>
  <c r="I29" i="3" a="1"/>
  <c r="J23" i="3" a="1"/>
  <c r="I63" i="3" a="1"/>
  <c r="I48" i="3" a="1"/>
  <c r="J122" i="3" a="1"/>
  <c r="I109" i="3" a="1"/>
  <c r="I37" i="3" a="1"/>
  <c r="J329" i="3" a="1"/>
  <c r="I8" i="3" a="1"/>
  <c r="J87" i="3" a="1"/>
  <c r="J211" i="3" a="1"/>
  <c r="J146" i="3" a="1"/>
  <c r="J316" i="3" a="1"/>
  <c r="I246" i="3" a="1"/>
  <c r="I151" i="3" a="1"/>
  <c r="J360" i="3" a="1"/>
  <c r="I186" i="3" a="1"/>
  <c r="I297" i="3" a="1"/>
  <c r="J248" i="3" a="1"/>
  <c r="I61" i="3" a="1"/>
  <c r="J109" i="3" a="1"/>
  <c r="I202" i="3" a="1"/>
  <c r="I114" i="3" a="1"/>
  <c r="I59" i="3" a="1"/>
  <c r="H72" i="3" a="1"/>
  <c r="H192" i="3" a="1"/>
  <c r="AH37" i="3" a="1"/>
  <c r="J262" i="3" a="1"/>
  <c r="I124" i="3" a="1"/>
  <c r="I289" i="3" a="1"/>
  <c r="I284" i="3" a="1"/>
  <c r="J270" i="3" a="1"/>
  <c r="J338" i="3" a="1"/>
  <c r="I101" i="3" a="1"/>
  <c r="I145" i="3" a="1"/>
  <c r="I312" i="3" a="1"/>
  <c r="I304" i="3" a="1"/>
  <c r="I231" i="3" a="1"/>
  <c r="J186" i="3" a="1"/>
  <c r="I157" i="3" a="1"/>
  <c r="I149" i="3" a="1"/>
  <c r="I347" i="3" a="1"/>
  <c r="J343" i="3" a="1"/>
  <c r="J342" i="3" a="1"/>
  <c r="I219" i="3" a="1"/>
  <c r="J194" i="3" a="1"/>
  <c r="J153" i="3" a="1"/>
  <c r="J315" i="3" a="1"/>
  <c r="I291" i="3" a="1"/>
  <c r="J265" i="3" a="1"/>
  <c r="I207" i="3" a="1"/>
  <c r="J170" i="3" a="1"/>
  <c r="J263" i="3" a="1"/>
  <c r="I216" i="3" a="1"/>
  <c r="J187" i="3" a="1"/>
  <c r="I159" i="3" a="1"/>
  <c r="J13" i="3" a="1"/>
  <c r="J364" i="3" a="1"/>
  <c r="I345" i="3" a="1"/>
  <c r="I328" i="3" a="1"/>
  <c r="J264" i="3" a="1"/>
  <c r="J210" i="3" a="1"/>
  <c r="I175" i="3" a="1"/>
  <c r="J89" i="3" a="1"/>
  <c r="I318" i="3" a="1"/>
  <c r="J254" i="3" a="1"/>
  <c r="I243" i="3" a="1"/>
  <c r="J175" i="3" a="1"/>
  <c r="J149" i="3" a="1"/>
  <c r="J236" i="3" a="1"/>
  <c r="J5" i="3" a="1"/>
  <c r="J29" i="3" a="1"/>
  <c r="I9" i="3" a="1"/>
  <c r="I364" i="3" a="1"/>
  <c r="I46" i="3" a="1"/>
  <c r="I4" i="3" a="1"/>
  <c r="J4" i="3" a="1"/>
  <c r="I81" i="3" a="1"/>
  <c r="J90" i="3" a="1"/>
  <c r="J123" i="3" a="1"/>
  <c r="J84" i="3" a="1"/>
  <c r="J152" i="3" a="1"/>
  <c r="J21" i="3" a="1"/>
  <c r="I97" i="3" a="1"/>
  <c r="J107" i="3" a="1"/>
  <c r="J166" i="3" a="1"/>
  <c r="J105" i="3" a="1"/>
  <c r="J28" i="3" a="1"/>
  <c r="J30" i="3" a="1"/>
  <c r="I154" i="3" a="1"/>
  <c r="J97" i="3" a="1"/>
  <c r="J328" i="3" a="1"/>
  <c r="J92" i="3" a="1"/>
  <c r="I24" i="3" a="1"/>
  <c r="I12" i="3" a="1"/>
  <c r="J75" i="3" a="1"/>
  <c r="J102" i="3" a="1"/>
  <c r="J26" i="3" a="1"/>
  <c r="J240" i="3" a="1"/>
  <c r="I76" i="3" a="1"/>
  <c r="J322" i="3" a="1"/>
  <c r="I129" i="3" a="1"/>
  <c r="J151" i="3" a="1"/>
  <c r="I121" i="3" a="1"/>
  <c r="I112" i="3" a="1"/>
  <c r="J86" i="3" a="1"/>
  <c r="J45" i="3" a="1"/>
  <c r="H15" i="3" a="1"/>
  <c r="H137" i="3" a="1"/>
  <c r="AH33" i="3" a="1"/>
  <c r="I262" i="3" a="1"/>
  <c r="J124" i="3" a="1"/>
  <c r="J289" i="3" a="1"/>
  <c r="J284" i="3" a="1"/>
  <c r="I270" i="3" a="1"/>
  <c r="I338" i="3" a="1"/>
  <c r="J101" i="3" a="1"/>
  <c r="J145" i="3" a="1"/>
  <c r="J333" i="3" a="1"/>
  <c r="J344" i="3" a="1"/>
  <c r="I265" i="3" a="1"/>
  <c r="I232" i="3" a="1"/>
  <c r="J207" i="3" a="1"/>
  <c r="I161" i="3" a="1"/>
  <c r="J267" i="3" a="1"/>
  <c r="J350" i="3" a="1"/>
  <c r="J302" i="3" a="1"/>
  <c r="I223" i="3" a="1"/>
  <c r="J192" i="3" a="1"/>
  <c r="I171" i="3" a="1"/>
  <c r="J313" i="3" a="1"/>
  <c r="J318" i="3" a="1"/>
  <c r="J219" i="3" a="1"/>
  <c r="I185" i="3" a="1"/>
  <c r="I181" i="3" a="1"/>
  <c r="I321" i="3" a="1"/>
  <c r="I221" i="3" a="1"/>
  <c r="I197" i="3" a="1"/>
  <c r="J154" i="3" a="1"/>
  <c r="I5" i="3" a="1"/>
  <c r="J300" i="3" a="1"/>
  <c r="I363" i="3" a="1"/>
  <c r="J276" i="3" a="1"/>
  <c r="J353" i="3" a="1"/>
  <c r="J183" i="3" a="1"/>
  <c r="J159" i="3" a="1"/>
  <c r="I55" i="3" a="1"/>
  <c r="J323" i="3" a="1"/>
  <c r="J362" i="3" a="1"/>
  <c r="J189" i="3" a="1"/>
  <c r="J177" i="3" a="1"/>
  <c r="I126" i="3" a="1"/>
  <c r="I201" i="3" a="1"/>
  <c r="J50" i="3" a="1"/>
  <c r="J113" i="3" a="1"/>
  <c r="J65" i="3" a="1"/>
  <c r="I299" i="3" a="1"/>
  <c r="J14" i="3" a="1"/>
  <c r="I110" i="3" a="1"/>
  <c r="I10" i="3" a="1"/>
  <c r="I35" i="3" a="1"/>
  <c r="I74" i="3" a="1"/>
  <c r="I88" i="3" a="1"/>
  <c r="I118" i="3" a="1"/>
  <c r="J85" i="3" a="1"/>
  <c r="J7" i="3" a="1"/>
  <c r="I42" i="3" a="1"/>
  <c r="J120" i="3" a="1"/>
  <c r="J173" i="3" a="1"/>
  <c r="J25" i="3" a="1"/>
  <c r="J104" i="3" a="1"/>
  <c r="I70" i="3" a="1"/>
  <c r="I140" i="3" a="1"/>
  <c r="J79" i="3" a="1"/>
  <c r="I244" i="3" a="1"/>
  <c r="I38" i="3" a="1"/>
  <c r="J272" i="3" a="1"/>
  <c r="I78" i="3" a="1"/>
  <c r="I92" i="3" a="1"/>
  <c r="I87" i="3" a="1"/>
  <c r="I23" i="3" a="1"/>
  <c r="J224" i="3" a="1"/>
  <c r="I100" i="3" a="1"/>
  <c r="I119" i="3" a="1"/>
  <c r="J88" i="3" a="1"/>
  <c r="J32" i="3" a="1"/>
  <c r="I21" i="3" a="1"/>
  <c r="J81" i="3" a="1"/>
  <c r="I58" i="3" a="1"/>
  <c r="J96" i="3" a="1"/>
  <c r="I102" i="3" a="1"/>
  <c r="J31" i="3" a="1"/>
  <c r="J66" i="3" a="1"/>
  <c r="J292" i="3" a="1"/>
  <c r="I256" i="3" a="1"/>
  <c r="J291" i="3" a="1"/>
  <c r="I362" i="3" a="1"/>
  <c r="J182" i="3" a="1"/>
  <c r="J209" i="3" a="1"/>
  <c r="I195" i="3" a="1"/>
  <c r="J27" i="3" a="1"/>
  <c r="J64" i="3" a="1"/>
  <c r="J100" i="3" a="1"/>
  <c r="I111" i="3" a="1"/>
  <c r="J63" i="3" a="1"/>
  <c r="J15" i="3" a="1"/>
  <c r="H162" i="3" a="1"/>
  <c r="H327" i="3" a="1"/>
  <c r="AJ37" i="3" a="1"/>
  <c r="J168" i="3" a="1"/>
  <c r="J133" i="3" a="1"/>
  <c r="J281" i="3" a="1"/>
  <c r="J136" i="3" a="1"/>
  <c r="I356" i="3" a="1"/>
  <c r="I277" i="3" a="1"/>
  <c r="I252" i="3" a="1"/>
  <c r="J169" i="3" a="1"/>
  <c r="I254" i="3" a="1"/>
  <c r="I259" i="3" a="1"/>
  <c r="I326" i="3" a="1"/>
  <c r="J214" i="3" a="1"/>
  <c r="I203" i="3" a="1"/>
  <c r="J158" i="3" a="1"/>
  <c r="J110" i="3" a="1"/>
  <c r="I280" i="3" a="1"/>
  <c r="J299" i="3" a="1"/>
  <c r="J298" i="3" a="1"/>
  <c r="J225" i="3" a="1"/>
  <c r="I208" i="3" a="1"/>
  <c r="J144" i="3" a="1"/>
  <c r="J307" i="3" a="1"/>
  <c r="J332" i="3" a="1"/>
  <c r="J239" i="3" a="1"/>
  <c r="J202" i="3" a="1"/>
  <c r="J125" i="3" a="1"/>
  <c r="I296" i="3" a="1"/>
  <c r="I218" i="3" a="1"/>
  <c r="I210" i="3" a="1"/>
  <c r="I170" i="3" a="1"/>
  <c r="J35" i="3" a="1"/>
  <c r="I329" i="3" a="1"/>
  <c r="J326" i="3" a="1"/>
  <c r="I339" i="3" a="1"/>
  <c r="I235" i="3" a="1"/>
  <c r="J203" i="3" a="1"/>
  <c r="J174" i="3" a="1"/>
  <c r="J6" i="3" a="1"/>
  <c r="I288" i="3" a="1"/>
  <c r="I240" i="3" a="1"/>
  <c r="I209" i="3" a="1"/>
  <c r="I167" i="3" a="1"/>
  <c r="I103" i="3" a="1"/>
  <c r="J185" i="3" a="1"/>
  <c r="J119" i="3" a="1"/>
  <c r="J91" i="3" a="1"/>
  <c r="J16" i="3" a="1"/>
  <c r="I352" i="3" a="1"/>
  <c r="J94" i="3" a="1"/>
  <c r="I113" i="3" a="1"/>
  <c r="J58" i="3" a="1"/>
  <c r="J9" i="3" a="1"/>
  <c r="I31" i="3" a="1"/>
  <c r="J52" i="3" a="1"/>
  <c r="J274" i="3" a="1"/>
  <c r="J116" i="3" a="1"/>
  <c r="J49" i="3" a="1"/>
  <c r="I96" i="3" a="1"/>
  <c r="I82" i="3" a="1"/>
  <c r="I143" i="3" a="1"/>
  <c r="I7" i="3" a="1"/>
  <c r="I45" i="3" a="1"/>
  <c r="J73" i="3" a="1"/>
  <c r="J72" i="3" a="1"/>
  <c r="J297" i="3" a="1"/>
  <c r="J275" i="3" a="1"/>
  <c r="J38" i="3" a="1"/>
  <c r="I275" i="3" a="1"/>
  <c r="I116" i="3" a="1"/>
  <c r="I52" i="3" a="1"/>
  <c r="J74" i="3" a="1"/>
  <c r="J259" i="3" a="1"/>
  <c r="I190" i="3" a="1"/>
  <c r="I26" i="3" a="1"/>
  <c r="I95" i="3" a="1"/>
  <c r="I40" i="3" a="1"/>
  <c r="I162" i="3" a="1"/>
  <c r="J59" i="3" a="1"/>
  <c r="I184" i="3" a="1"/>
  <c r="J57" i="3" a="1"/>
  <c r="J43" i="3" a="1"/>
  <c r="J36" i="3" a="1"/>
  <c r="I177" i="3" a="1"/>
  <c r="J135" i="3" a="1"/>
  <c r="I315" i="3" a="1"/>
  <c r="J340" i="3" a="1"/>
  <c r="J157" i="3" a="1"/>
  <c r="I301" i="3" a="1"/>
  <c r="I272" i="3" a="1"/>
  <c r="I276" i="3" a="1"/>
  <c r="J56" i="3" a="1"/>
  <c r="J41" i="3" a="1"/>
  <c r="J103" i="3" a="1"/>
  <c r="J160" i="3" a="1"/>
  <c r="J53" i="3" a="1"/>
  <c r="H339" i="3" a="1"/>
  <c r="J137" i="3" a="1"/>
  <c r="I168" i="3" a="1"/>
  <c r="I133" i="3" a="1"/>
  <c r="I281" i="3" a="1"/>
  <c r="I136" i="3" a="1"/>
  <c r="J356" i="3" a="1"/>
  <c r="J277" i="3" a="1"/>
  <c r="J252" i="3" a="1"/>
  <c r="I169" i="3" a="1"/>
  <c r="J301" i="3" a="1"/>
  <c r="I286" i="3" a="1"/>
  <c r="I264" i="3" a="1"/>
  <c r="J235" i="3" a="1"/>
  <c r="I187" i="3" a="1"/>
  <c r="J181" i="3" a="1"/>
  <c r="J19" i="3" a="1"/>
  <c r="J310" i="3" a="1"/>
  <c r="J363" i="3" a="1"/>
  <c r="I330" i="3" a="1"/>
  <c r="J243" i="3" a="1"/>
  <c r="I189" i="3" a="1"/>
  <c r="J140" i="3" a="1"/>
  <c r="I263" i="3" a="1"/>
  <c r="J339" i="3" a="1"/>
  <c r="J223" i="3" a="1"/>
  <c r="J184" i="3" a="1"/>
  <c r="J134" i="3" a="1"/>
  <c r="J288" i="3" a="1"/>
  <c r="I234" i="3" a="1"/>
  <c r="J201" i="3" a="1"/>
  <c r="I125" i="3" a="1"/>
  <c r="I50" i="3" a="1"/>
  <c r="J312" i="3" a="1"/>
  <c r="J268" i="3" a="1"/>
  <c r="I343" i="3" a="1"/>
  <c r="I236" i="3" a="1"/>
  <c r="I204" i="3" a="1"/>
  <c r="I174" i="3" a="1"/>
  <c r="I106" i="3" a="1"/>
  <c r="I361" i="3" a="1"/>
  <c r="I214" i="3" a="1"/>
  <c r="J188" i="3" a="1"/>
  <c r="I153" i="3" a="1"/>
  <c r="I20" i="3" a="1"/>
  <c r="I163" i="3" a="1"/>
  <c r="I15" i="3" a="1"/>
  <c r="I30" i="3" a="1"/>
  <c r="I85" i="3" a="1"/>
  <c r="J190" i="3" a="1"/>
  <c r="I68" i="3" a="1"/>
  <c r="I122" i="3" a="1"/>
  <c r="I47" i="3" a="1"/>
  <c r="J51" i="3" a="1"/>
  <c r="J20" i="3" a="1"/>
  <c r="I18" i="3" a="1"/>
  <c r="J256" i="3" a="1"/>
  <c r="I89" i="3" a="1"/>
  <c r="I117" i="3" a="1"/>
  <c r="J62" i="3" a="1"/>
  <c r="I248" i="3" a="1"/>
  <c r="J114" i="3" a="1"/>
  <c r="I90" i="3" a="1"/>
  <c r="I57" i="3" a="1"/>
  <c r="J54" i="3" a="1"/>
  <c r="I75" i="3" a="1"/>
  <c r="I310" i="3" a="1"/>
  <c r="I229" i="3" a="1"/>
  <c r="J216" i="3" a="1"/>
  <c r="J233" i="3" a="1"/>
  <c r="I28" i="3" a="1"/>
  <c r="I79" i="3" a="1"/>
  <c r="J287" i="3" a="1"/>
  <c r="I179" i="3" a="1"/>
  <c r="J171" i="3" a="1"/>
  <c r="I206" i="3" a="1"/>
  <c r="J163" i="3" a="1"/>
  <c r="I241" i="3" a="1"/>
  <c r="J77" i="3" a="1"/>
  <c r="J17" i="3" a="1"/>
  <c r="J70" i="3" a="1"/>
  <c r="J61" i="3" a="1"/>
  <c r="J69" i="3" a="1"/>
  <c r="H160" i="3" a="1"/>
  <c r="I99" i="3" a="1"/>
  <c r="J358" i="3" a="1"/>
  <c r="I285" i="3" a="1"/>
  <c r="I357" i="3" a="1"/>
  <c r="I245" i="3" a="1"/>
  <c r="I290" i="3" a="1"/>
  <c r="J349" i="3" a="1"/>
  <c r="I348" i="3" a="1"/>
  <c r="I226" i="3" a="1"/>
  <c r="I251" i="3" a="1"/>
  <c r="I340" i="3" a="1"/>
  <c r="J331" i="3" a="1"/>
  <c r="I220" i="3" a="1"/>
  <c r="I196" i="3" a="1"/>
  <c r="I172" i="3" a="1"/>
  <c r="I16" i="3" a="1"/>
  <c r="I323" i="3" a="1"/>
  <c r="I300" i="3" a="1"/>
  <c r="I353" i="3" a="1"/>
  <c r="I192" i="3" a="1"/>
  <c r="J176" i="3" a="1"/>
  <c r="I131" i="3" a="1"/>
  <c r="I344" i="3" a="1"/>
  <c r="I331" i="3" a="1"/>
  <c r="J232" i="3" a="1"/>
  <c r="J167" i="3" a="1"/>
  <c r="J138" i="3" a="1"/>
  <c r="I342" i="3" a="1"/>
  <c r="I217" i="3" a="1"/>
  <c r="J198" i="3" a="1"/>
  <c r="I134" i="3" a="1"/>
  <c r="J365" i="3" a="1"/>
  <c r="J269" i="3" a="1"/>
  <c r="J352" i="3" a="1"/>
  <c r="J321" i="3" a="1"/>
  <c r="I239" i="3" a="1"/>
  <c r="I205" i="3" a="1"/>
  <c r="J130" i="3" a="1"/>
  <c r="I365" i="3" a="1"/>
  <c r="J305" i="3" a="1"/>
  <c r="J217" i="3" a="1"/>
  <c r="J197" i="3" a="1"/>
  <c r="I152" i="3" a="1"/>
  <c r="I32" i="3" a="1"/>
  <c r="J172" i="3" a="1"/>
  <c r="I53" i="3" a="1"/>
  <c r="J39" i="3" a="1"/>
  <c r="I66" i="3" a="1"/>
  <c r="J206" i="3" a="1"/>
  <c r="I41" i="3" a="1"/>
  <c r="I91" i="3" a="1"/>
  <c r="I33" i="3" a="1"/>
  <c r="I64" i="3" a="1"/>
  <c r="I98" i="3" a="1"/>
  <c r="I146" i="3" a="1"/>
  <c r="J231" i="3" a="1"/>
  <c r="J55" i="3" a="1"/>
  <c r="J48" i="3" a="1"/>
  <c r="I62" i="3" a="1"/>
  <c r="J218" i="3" a="1"/>
  <c r="I43" i="3" a="1"/>
  <c r="I6" i="3" a="1"/>
  <c r="J71" i="3" a="1"/>
  <c r="I123" i="3" a="1"/>
  <c r="J212" i="3" a="1"/>
  <c r="I261" i="3" a="1"/>
  <c r="I225" i="3" a="1"/>
  <c r="I266" i="3" a="1"/>
  <c r="I188" i="3" a="1"/>
  <c r="J244" i="3" a="1"/>
  <c r="I222" i="3" a="1"/>
  <c r="I176" i="3" a="1"/>
  <c r="I194" i="3" a="1"/>
  <c r="I69" i="3" a="1"/>
  <c r="I54" i="3" a="1"/>
  <c r="H283" i="3" a="1"/>
  <c r="H316" i="3" a="1"/>
  <c r="AJ33" i="3" a="1"/>
  <c r="I358" i="3" a="1"/>
  <c r="J285" i="3" a="1"/>
  <c r="J357" i="3" a="1"/>
  <c r="J245" i="3" a="1"/>
  <c r="J290" i="3" a="1"/>
  <c r="I349" i="3" a="1"/>
  <c r="J348" i="3" a="1"/>
  <c r="J226" i="3" a="1"/>
  <c r="J347" i="3" a="1"/>
  <c r="J361" i="3" a="1"/>
  <c r="I267" i="3" a="1"/>
  <c r="I233" i="3" a="1"/>
  <c r="J191" i="3" a="1"/>
  <c r="I160" i="3" a="1"/>
  <c r="I80" i="3" a="1"/>
  <c r="J283" i="3" a="1"/>
  <c r="I302" i="3" a="1"/>
  <c r="J345" i="3" a="1"/>
  <c r="I211" i="3" a="1"/>
  <c r="J162" i="3" a="1"/>
  <c r="J131" i="3" a="1"/>
  <c r="J251" i="3" a="1"/>
  <c r="I298" i="3" a="1"/>
  <c r="I230" i="3" a="1"/>
  <c r="I166" i="3" a="1"/>
  <c r="J128" i="3" a="1"/>
  <c r="I333" i="3" a="1"/>
  <c r="J220" i="3" a="1"/>
  <c r="J208" i="3" a="1"/>
  <c r="I138" i="3" a="1"/>
  <c r="I313" i="3" a="1"/>
  <c r="I336" i="3" a="1"/>
  <c r="I283" i="3" a="1"/>
  <c r="I332" i="3" a="1"/>
  <c r="J229" i="3" a="1"/>
  <c r="I198" i="3" a="1"/>
  <c r="J142" i="3" a="1"/>
  <c r="J308" i="3" a="1"/>
  <c r="J330" i="3" a="1"/>
  <c r="J241" i="3" a="1"/>
  <c r="J204" i="3" a="1"/>
  <c r="I130" i="3" a="1"/>
  <c r="J18" i="3" a="1"/>
  <c r="I128" i="3" a="1"/>
  <c r="J67" i="3" a="1"/>
  <c r="I73" i="3" a="1"/>
  <c r="I25" i="3" a="1"/>
  <c r="I158" i="3" a="1"/>
  <c r="J12" i="3" a="1"/>
  <c r="I39" i="3" a="1"/>
  <c r="J95" i="3" a="1"/>
  <c r="J106" i="3" a="1"/>
  <c r="I84" i="3" a="1"/>
  <c r="J40" i="3" a="1"/>
  <c r="J221" i="3" a="1"/>
  <c r="J8" i="3" a="1"/>
  <c r="I107" i="3" a="1"/>
  <c r="J112" i="3" a="1"/>
  <c r="I191" i="3" a="1"/>
  <c r="J24" i="3" a="1"/>
  <c r="I49" i="3" a="1"/>
  <c r="J68" i="3" a="1"/>
  <c r="I120" i="3" a="1"/>
  <c r="J11" i="3" a="1"/>
  <c r="J42" i="3" a="1"/>
  <c r="J80" i="3" a="1"/>
  <c r="J37" i="3" a="1"/>
  <c r="I182" i="3" a="1"/>
  <c r="I86" i="3" a="1"/>
  <c r="I60" i="3" a="1"/>
  <c r="I51" i="3" a="1"/>
  <c r="J82" i="3" a="1"/>
  <c r="J22" i="3" a="1"/>
  <c r="J121" i="3" a="1"/>
  <c r="I11" i="3" a="1"/>
  <c r="I83" i="3" a="1"/>
  <c r="H139" i="3" a="1"/>
  <c r="J325" i="3" a="1"/>
  <c r="J336" i="3" a="1"/>
  <c r="I72" i="3" a="1"/>
  <c r="J150" i="3" a="1"/>
  <c r="I308" i="3" a="1"/>
  <c r="I355" i="3" a="1"/>
  <c r="I150" i="3" a="1"/>
  <c r="J98" i="3" a="1"/>
  <c r="J117" i="3" a="1"/>
  <c r="I173" i="3" a="1"/>
  <c r="J118" i="3" a="1"/>
  <c r="J33" i="3" a="1"/>
  <c r="G3" i="3" a="1"/>
  <c r="H139" i="3" l="1"/>
  <c r="H316" i="3"/>
  <c r="H283" i="3"/>
  <c r="I99" i="3"/>
  <c r="H160" i="3"/>
  <c r="J137" i="3"/>
  <c r="H339" i="3"/>
  <c r="H327" i="3"/>
  <c r="K327" i="3" s="1"/>
  <c r="L327" i="3" s="1"/>
  <c r="H162" i="3"/>
  <c r="H137" i="3"/>
  <c r="H15" i="3"/>
  <c r="H192" i="3"/>
  <c r="H72" i="3"/>
  <c r="J316" i="3"/>
  <c r="H207" i="3"/>
  <c r="H330" i="3"/>
  <c r="O20" i="8"/>
  <c r="O18" i="8"/>
  <c r="O19" i="8"/>
  <c r="W5" i="3"/>
  <c r="AF4" i="3"/>
  <c r="AH33" i="3"/>
  <c r="AF33" i="3" s="1"/>
  <c r="AH37" i="3"/>
  <c r="AF37" i="3" s="1"/>
  <c r="AJ37" i="3"/>
  <c r="AE37" i="3"/>
  <c r="AE33" i="3"/>
  <c r="AJ33" i="3"/>
  <c r="AK4" i="3"/>
  <c r="AL4" i="3" s="1"/>
  <c r="I287" i="3"/>
  <c r="J287" i="3"/>
  <c r="J285" i="3"/>
  <c r="I285" i="3"/>
  <c r="I133" i="3"/>
  <c r="J133" i="3"/>
  <c r="J124" i="3"/>
  <c r="I124" i="3"/>
  <c r="I212" i="3"/>
  <c r="J212" i="3"/>
  <c r="I358" i="3"/>
  <c r="J358" i="3"/>
  <c r="I168" i="3"/>
  <c r="J168" i="3"/>
  <c r="I262" i="3"/>
  <c r="J262" i="3"/>
  <c r="J246" i="3"/>
  <c r="I246" i="3"/>
  <c r="K319" i="3"/>
  <c r="L319" i="3" s="1"/>
  <c r="I322" i="3"/>
  <c r="J322" i="3"/>
  <c r="J226" i="3"/>
  <c r="I226" i="3"/>
  <c r="I169" i="3"/>
  <c r="J169" i="3"/>
  <c r="J145" i="3"/>
  <c r="I145" i="3"/>
  <c r="J179" i="3"/>
  <c r="I179" i="3"/>
  <c r="J348" i="3"/>
  <c r="I348" i="3"/>
  <c r="J252" i="3"/>
  <c r="I252" i="3"/>
  <c r="J101" i="3"/>
  <c r="I101" i="3"/>
  <c r="J261" i="3"/>
  <c r="I261" i="3"/>
  <c r="I349" i="3"/>
  <c r="J349" i="3"/>
  <c r="J277" i="3"/>
  <c r="I277" i="3"/>
  <c r="I338" i="3"/>
  <c r="J338" i="3"/>
  <c r="I135" i="3"/>
  <c r="J135" i="3"/>
  <c r="J290" i="3"/>
  <c r="I290" i="3"/>
  <c r="J356" i="3"/>
  <c r="I356" i="3"/>
  <c r="I270" i="3"/>
  <c r="J270" i="3"/>
  <c r="I325" i="3"/>
  <c r="J325" i="3"/>
  <c r="J245" i="3"/>
  <c r="I245" i="3"/>
  <c r="I136" i="3"/>
  <c r="J136" i="3"/>
  <c r="J284" i="3"/>
  <c r="I284" i="3"/>
  <c r="I292" i="3"/>
  <c r="J292" i="3"/>
  <c r="J357" i="3"/>
  <c r="I357" i="3"/>
  <c r="I281" i="3"/>
  <c r="J281" i="3"/>
  <c r="J289" i="3"/>
  <c r="I289" i="3"/>
  <c r="G3" i="3"/>
  <c r="K337" i="3"/>
  <c r="L337" i="3" s="1"/>
  <c r="K273" i="3"/>
  <c r="L273" i="3" s="1"/>
  <c r="I365" i="3"/>
  <c r="J365" i="3"/>
  <c r="K351" i="3"/>
  <c r="L351" i="3" s="1"/>
  <c r="K316" i="3"/>
  <c r="T316" i="3" s="1"/>
  <c r="K341" i="3"/>
  <c r="L341" i="3" s="1"/>
  <c r="K250" i="3"/>
  <c r="L250" i="3" s="1"/>
  <c r="J362" i="3"/>
  <c r="J353" i="3"/>
  <c r="I310" i="3"/>
  <c r="I315" i="3"/>
  <c r="J264" i="3"/>
  <c r="K294" i="3"/>
  <c r="I274" i="3"/>
  <c r="I297" i="3"/>
  <c r="I352" i="3"/>
  <c r="J265" i="3"/>
  <c r="I266" i="3"/>
  <c r="I320" i="3"/>
  <c r="I275" i="3"/>
  <c r="I308" i="3"/>
  <c r="I268" i="3"/>
  <c r="J345" i="3"/>
  <c r="I333" i="3"/>
  <c r="I362" i="3"/>
  <c r="I353" i="3"/>
  <c r="J256" i="3"/>
  <c r="I330" i="3"/>
  <c r="I267" i="3"/>
  <c r="J298" i="3"/>
  <c r="J331" i="3"/>
  <c r="J254" i="3"/>
  <c r="J326" i="3"/>
  <c r="K249" i="3"/>
  <c r="I363" i="3"/>
  <c r="J304" i="3"/>
  <c r="I332" i="3"/>
  <c r="I345" i="3"/>
  <c r="J302" i="3"/>
  <c r="J342" i="3"/>
  <c r="I299" i="3"/>
  <c r="I264" i="3"/>
  <c r="I298" i="3"/>
  <c r="I269" i="3"/>
  <c r="I331" i="3"/>
  <c r="J291" i="3"/>
  <c r="J297" i="3"/>
  <c r="I326" i="3"/>
  <c r="I265" i="3"/>
  <c r="J272" i="3"/>
  <c r="I304" i="3"/>
  <c r="J275" i="3"/>
  <c r="J286" i="3"/>
  <c r="I276" i="3"/>
  <c r="I302" i="3"/>
  <c r="I256" i="3"/>
  <c r="J330" i="3"/>
  <c r="J296" i="3"/>
  <c r="I342" i="3"/>
  <c r="I300" i="3"/>
  <c r="J361" i="3"/>
  <c r="I340" i="3"/>
  <c r="J288" i="3"/>
  <c r="J339" i="3"/>
  <c r="J363" i="3"/>
  <c r="J321" i="3"/>
  <c r="I272" i="3"/>
  <c r="J332" i="3"/>
  <c r="I286" i="3"/>
  <c r="J329" i="3"/>
  <c r="J305" i="3"/>
  <c r="I343" i="3"/>
  <c r="I336" i="3"/>
  <c r="I296" i="3"/>
  <c r="J318" i="3"/>
  <c r="J299" i="3"/>
  <c r="I361" i="3"/>
  <c r="J269" i="3"/>
  <c r="I291" i="3"/>
  <c r="I259" i="3"/>
  <c r="I288" i="3"/>
  <c r="I339" i="3"/>
  <c r="J312" i="3"/>
  <c r="I321" i="3"/>
  <c r="J350" i="3"/>
  <c r="I248" i="3"/>
  <c r="J344" i="3"/>
  <c r="J323" i="3"/>
  <c r="J276" i="3"/>
  <c r="I329" i="3"/>
  <c r="J263" i="3"/>
  <c r="I305" i="3"/>
  <c r="J343" i="3"/>
  <c r="I318" i="3"/>
  <c r="I328" i="3"/>
  <c r="J300" i="3"/>
  <c r="J280" i="3"/>
  <c r="J364" i="3"/>
  <c r="J360" i="3"/>
  <c r="J355" i="3"/>
  <c r="J257" i="3"/>
  <c r="J251" i="3"/>
  <c r="J340" i="3"/>
  <c r="J283" i="3"/>
  <c r="I312" i="3"/>
  <c r="I244" i="3"/>
  <c r="I350" i="3"/>
  <c r="I344" i="3"/>
  <c r="I323" i="3"/>
  <c r="I263" i="3"/>
  <c r="J310" i="3"/>
  <c r="J336" i="3"/>
  <c r="I280" i="3"/>
  <c r="I364" i="3"/>
  <c r="J347" i="3"/>
  <c r="I360" i="3"/>
  <c r="I355" i="3"/>
  <c r="J307" i="3"/>
  <c r="I257" i="3"/>
  <c r="I251" i="3"/>
  <c r="J259" i="3"/>
  <c r="I283" i="3"/>
  <c r="J266" i="3"/>
  <c r="J301" i="3"/>
  <c r="J248" i="3"/>
  <c r="J313" i="3"/>
  <c r="J315" i="3"/>
  <c r="J267" i="3"/>
  <c r="J328" i="3"/>
  <c r="I347" i="3"/>
  <c r="J274" i="3"/>
  <c r="I307" i="3"/>
  <c r="I254" i="3"/>
  <c r="J352" i="3"/>
  <c r="J244" i="3"/>
  <c r="I301" i="3"/>
  <c r="J320" i="3"/>
  <c r="J308" i="3"/>
  <c r="J268" i="3"/>
  <c r="I313" i="3"/>
  <c r="J333" i="3"/>
  <c r="K346" i="3"/>
  <c r="K295" i="3"/>
  <c r="K278" i="3"/>
  <c r="K311" i="3"/>
  <c r="K324" i="3"/>
  <c r="K282" i="3"/>
  <c r="K303" i="3"/>
  <c r="K279" i="3"/>
  <c r="K317" i="3"/>
  <c r="K255" i="3"/>
  <c r="K258" i="3"/>
  <c r="K247" i="3"/>
  <c r="K354" i="3"/>
  <c r="K237" i="3"/>
  <c r="K228" i="3"/>
  <c r="L228" i="3" s="1"/>
  <c r="I224" i="3"/>
  <c r="J240" i="3"/>
  <c r="I225" i="3"/>
  <c r="I243" i="3"/>
  <c r="I241" i="3"/>
  <c r="J220" i="3"/>
  <c r="I230" i="3"/>
  <c r="J243" i="3"/>
  <c r="J221" i="3"/>
  <c r="I233" i="3"/>
  <c r="J234" i="3"/>
  <c r="J229" i="3"/>
  <c r="I217" i="3"/>
  <c r="K238" i="3"/>
  <c r="J236" i="3"/>
  <c r="I220" i="3"/>
  <c r="I222" i="3"/>
  <c r="I239" i="3"/>
  <c r="J233" i="3"/>
  <c r="I234" i="3"/>
  <c r="J232" i="3"/>
  <c r="J225" i="3"/>
  <c r="J235" i="3"/>
  <c r="J241" i="3"/>
  <c r="I236" i="3"/>
  <c r="I229" i="3"/>
  <c r="J223" i="3"/>
  <c r="J214" i="3"/>
  <c r="J217" i="3"/>
  <c r="I235" i="3"/>
  <c r="J218" i="3"/>
  <c r="J239" i="3"/>
  <c r="I223" i="3"/>
  <c r="J231" i="3"/>
  <c r="I232" i="3"/>
  <c r="I214" i="3"/>
  <c r="I218" i="3"/>
  <c r="J219" i="3"/>
  <c r="I231" i="3"/>
  <c r="I240" i="3"/>
  <c r="J216" i="3"/>
  <c r="I221" i="3"/>
  <c r="I219" i="3"/>
  <c r="J224" i="3"/>
  <c r="J230" i="3"/>
  <c r="I216" i="3"/>
  <c r="J222" i="3"/>
  <c r="K227" i="3"/>
  <c r="K213" i="3"/>
  <c r="K199" i="3"/>
  <c r="S199" i="3" s="1"/>
  <c r="J191" i="3"/>
  <c r="I195" i="3"/>
  <c r="J208" i="3"/>
  <c r="J184" i="3"/>
  <c r="I189" i="3"/>
  <c r="J185" i="3"/>
  <c r="J196" i="3"/>
  <c r="K200" i="3"/>
  <c r="J198" i="3"/>
  <c r="J202" i="3"/>
  <c r="I208" i="3"/>
  <c r="I184" i="3"/>
  <c r="J209" i="3"/>
  <c r="I185" i="3"/>
  <c r="J192" i="3"/>
  <c r="J195" i="3"/>
  <c r="I196" i="3"/>
  <c r="J204" i="3"/>
  <c r="I198" i="3"/>
  <c r="I202" i="3"/>
  <c r="J201" i="3"/>
  <c r="J194" i="3"/>
  <c r="I194" i="3"/>
  <c r="I187" i="3"/>
  <c r="I205" i="3"/>
  <c r="J206" i="3"/>
  <c r="I207" i="3"/>
  <c r="I183" i="3"/>
  <c r="I203" i="3"/>
  <c r="J197" i="3"/>
  <c r="I204" i="3"/>
  <c r="I210" i="3"/>
  <c r="J205" i="3"/>
  <c r="I206" i="3"/>
  <c r="I197" i="3"/>
  <c r="J207" i="3"/>
  <c r="J203" i="3"/>
  <c r="I191" i="3"/>
  <c r="J187" i="3"/>
  <c r="I211" i="3"/>
  <c r="J186" i="3"/>
  <c r="J188" i="3"/>
  <c r="J183" i="3"/>
  <c r="J190" i="3"/>
  <c r="J193" i="3"/>
  <c r="I192" i="3"/>
  <c r="I201" i="3"/>
  <c r="I209" i="3"/>
  <c r="J210" i="3"/>
  <c r="J211" i="3"/>
  <c r="I186" i="3"/>
  <c r="I188" i="3"/>
  <c r="I190" i="3"/>
  <c r="I193" i="3"/>
  <c r="J189" i="3"/>
  <c r="K156" i="3"/>
  <c r="I181" i="3"/>
  <c r="I171" i="3"/>
  <c r="I160" i="3"/>
  <c r="I174" i="3"/>
  <c r="J173" i="3"/>
  <c r="J170" i="3"/>
  <c r="I172" i="3"/>
  <c r="J174" i="3"/>
  <c r="I176" i="3"/>
  <c r="I170" i="3"/>
  <c r="J153" i="3"/>
  <c r="J172" i="3"/>
  <c r="I152" i="3"/>
  <c r="I173" i="3"/>
  <c r="J154" i="3"/>
  <c r="I165" i="3"/>
  <c r="J181" i="3"/>
  <c r="I153" i="3"/>
  <c r="J160" i="3"/>
  <c r="J161" i="3"/>
  <c r="I154" i="3"/>
  <c r="J158" i="3"/>
  <c r="I167" i="3"/>
  <c r="J159" i="3"/>
  <c r="J166" i="3"/>
  <c r="J163" i="3"/>
  <c r="J157" i="3"/>
  <c r="J152" i="3"/>
  <c r="I161" i="3"/>
  <c r="J177" i="3"/>
  <c r="I158" i="3"/>
  <c r="I159" i="3"/>
  <c r="I166" i="3"/>
  <c r="I163" i="3"/>
  <c r="I157" i="3"/>
  <c r="I177" i="3"/>
  <c r="I164" i="3"/>
  <c r="J162" i="3"/>
  <c r="J180" i="3"/>
  <c r="J175" i="3"/>
  <c r="I182" i="3"/>
  <c r="I162" i="3"/>
  <c r="J171" i="3"/>
  <c r="I180" i="3"/>
  <c r="I175" i="3"/>
  <c r="J165" i="3"/>
  <c r="J182" i="3"/>
  <c r="J167" i="3"/>
  <c r="J176" i="3"/>
  <c r="J164" i="3"/>
  <c r="K155" i="3"/>
  <c r="K148" i="3"/>
  <c r="T148" i="3" s="1"/>
  <c r="K141" i="3"/>
  <c r="L141" i="3" s="1"/>
  <c r="K137" i="3"/>
  <c r="L137" i="3" s="1"/>
  <c r="J150" i="3"/>
  <c r="I128" i="3"/>
  <c r="J126" i="3"/>
  <c r="I146" i="3"/>
  <c r="I149" i="3"/>
  <c r="I126" i="3"/>
  <c r="I150" i="3"/>
  <c r="J143" i="3"/>
  <c r="J129" i="3"/>
  <c r="J128" i="3"/>
  <c r="J131" i="3"/>
  <c r="I140" i="3"/>
  <c r="J149" i="3"/>
  <c r="J142" i="3"/>
  <c r="I143" i="3"/>
  <c r="I129" i="3"/>
  <c r="J138" i="3"/>
  <c r="I131" i="3"/>
  <c r="I144" i="3"/>
  <c r="I142" i="3"/>
  <c r="I138" i="3"/>
  <c r="J134" i="3"/>
  <c r="J140" i="3"/>
  <c r="J151" i="3"/>
  <c r="J130" i="3"/>
  <c r="I134" i="3"/>
  <c r="J125" i="3"/>
  <c r="J144" i="3"/>
  <c r="J146" i="3"/>
  <c r="I151" i="3"/>
  <c r="I130" i="3"/>
  <c r="I125" i="3"/>
  <c r="K132" i="3"/>
  <c r="K147" i="3"/>
  <c r="K127" i="3"/>
  <c r="K93" i="3"/>
  <c r="L93" i="3" s="1"/>
  <c r="K115" i="3"/>
  <c r="S115" i="3" s="1"/>
  <c r="K99" i="3"/>
  <c r="L99" i="3" s="1"/>
  <c r="J118" i="3"/>
  <c r="J9" i="3"/>
  <c r="I82" i="3"/>
  <c r="I40" i="3"/>
  <c r="I23" i="3"/>
  <c r="J79" i="3"/>
  <c r="I97" i="3"/>
  <c r="I36" i="3"/>
  <c r="I24" i="3"/>
  <c r="J88" i="3"/>
  <c r="I18" i="3"/>
  <c r="I120" i="3"/>
  <c r="I35" i="3"/>
  <c r="J27" i="3"/>
  <c r="J75" i="3"/>
  <c r="J32" i="3"/>
  <c r="I6" i="3"/>
  <c r="I25" i="3"/>
  <c r="J87" i="3"/>
  <c r="J112" i="3"/>
  <c r="I14" i="3"/>
  <c r="I81" i="3"/>
  <c r="I66" i="3"/>
  <c r="I22" i="3"/>
  <c r="I19" i="3"/>
  <c r="J54" i="3"/>
  <c r="J41" i="3"/>
  <c r="I13" i="3"/>
  <c r="I85" i="3"/>
  <c r="J26" i="3"/>
  <c r="J97" i="3"/>
  <c r="J70" i="3"/>
  <c r="J117" i="3"/>
  <c r="J16" i="3"/>
  <c r="I48" i="3"/>
  <c r="I54" i="3"/>
  <c r="J38" i="3"/>
  <c r="I84" i="3"/>
  <c r="J95" i="3"/>
  <c r="I118" i="3"/>
  <c r="J69" i="3"/>
  <c r="I51" i="3"/>
  <c r="J73" i="3"/>
  <c r="I33" i="3"/>
  <c r="J65" i="3"/>
  <c r="J120" i="3"/>
  <c r="J31" i="3"/>
  <c r="I70" i="3"/>
  <c r="I107" i="3"/>
  <c r="I9" i="3"/>
  <c r="I11" i="3"/>
  <c r="J10" i="3"/>
  <c r="I98" i="3"/>
  <c r="I47" i="3"/>
  <c r="I123" i="3"/>
  <c r="J81" i="3"/>
  <c r="J30" i="3"/>
  <c r="J48" i="3"/>
  <c r="J60" i="3"/>
  <c r="J57" i="3"/>
  <c r="J74" i="3"/>
  <c r="I38" i="3"/>
  <c r="J111" i="3"/>
  <c r="I27" i="3"/>
  <c r="I87" i="3"/>
  <c r="I62" i="3"/>
  <c r="J20" i="3"/>
  <c r="K44" i="3"/>
  <c r="J56" i="3"/>
  <c r="J84" i="3"/>
  <c r="I95" i="3"/>
  <c r="I37" i="3"/>
  <c r="I69" i="3"/>
  <c r="J58" i="3"/>
  <c r="I73" i="3"/>
  <c r="J122" i="3"/>
  <c r="I65" i="3"/>
  <c r="J52" i="3"/>
  <c r="J68" i="3"/>
  <c r="I31" i="3"/>
  <c r="J107" i="3"/>
  <c r="J92" i="3"/>
  <c r="J96" i="3"/>
  <c r="I117" i="3"/>
  <c r="I10" i="3"/>
  <c r="J39" i="3"/>
  <c r="J63" i="3"/>
  <c r="J62" i="3"/>
  <c r="J4" i="3"/>
  <c r="I30" i="3"/>
  <c r="I29" i="3"/>
  <c r="I119" i="3"/>
  <c r="I60" i="3"/>
  <c r="I57" i="3"/>
  <c r="I74" i="3"/>
  <c r="I111" i="3"/>
  <c r="I79" i="3"/>
  <c r="I88" i="3"/>
  <c r="I45" i="3"/>
  <c r="I56" i="3"/>
  <c r="J91" i="3"/>
  <c r="J59" i="3"/>
  <c r="J104" i="3"/>
  <c r="I105" i="3"/>
  <c r="I52" i="3"/>
  <c r="J86" i="3"/>
  <c r="J49" i="3"/>
  <c r="J17" i="3"/>
  <c r="J61" i="3"/>
  <c r="I8" i="3"/>
  <c r="I92" i="3"/>
  <c r="I96" i="3"/>
  <c r="I39" i="3"/>
  <c r="J113" i="3"/>
  <c r="J47" i="3"/>
  <c r="I63" i="3"/>
  <c r="I12" i="3"/>
  <c r="J123" i="3"/>
  <c r="J28" i="3"/>
  <c r="J90" i="3"/>
  <c r="J29" i="3"/>
  <c r="J53" i="3"/>
  <c r="J76" i="3"/>
  <c r="J7" i="3"/>
  <c r="J15" i="3"/>
  <c r="J33" i="3"/>
  <c r="J11" i="3"/>
  <c r="J46" i="3"/>
  <c r="I91" i="3"/>
  <c r="I77" i="3"/>
  <c r="J37" i="3"/>
  <c r="I59" i="3"/>
  <c r="I104" i="3"/>
  <c r="J100" i="3"/>
  <c r="J21" i="3"/>
  <c r="I122" i="3"/>
  <c r="J64" i="3"/>
  <c r="I86" i="3"/>
  <c r="I42" i="3"/>
  <c r="I49" i="3"/>
  <c r="I17" i="3"/>
  <c r="I61" i="3"/>
  <c r="J121" i="3"/>
  <c r="J83" i="3"/>
  <c r="J43" i="3"/>
  <c r="I113" i="3"/>
  <c r="J67" i="3"/>
  <c r="I34" i="3"/>
  <c r="I28" i="3"/>
  <c r="I90" i="3"/>
  <c r="J78" i="3"/>
  <c r="I53" i="3"/>
  <c r="I76" i="3"/>
  <c r="J71" i="3"/>
  <c r="I114" i="3"/>
  <c r="I7" i="3"/>
  <c r="J109" i="3"/>
  <c r="I110" i="3"/>
  <c r="I15" i="3"/>
  <c r="J82" i="3"/>
  <c r="I58" i="3"/>
  <c r="I75" i="3"/>
  <c r="J25" i="3"/>
  <c r="I112" i="3"/>
  <c r="I4" i="3"/>
  <c r="J119" i="3"/>
  <c r="I26" i="3"/>
  <c r="J106" i="3"/>
  <c r="J50" i="3"/>
  <c r="I100" i="3"/>
  <c r="I21" i="3"/>
  <c r="J72" i="3"/>
  <c r="J105" i="3"/>
  <c r="I64" i="3"/>
  <c r="I94" i="3"/>
  <c r="J42" i="3"/>
  <c r="J102" i="3"/>
  <c r="J80" i="3"/>
  <c r="J8" i="3"/>
  <c r="I121" i="3"/>
  <c r="J5" i="3"/>
  <c r="I83" i="3"/>
  <c r="I116" i="3"/>
  <c r="I67" i="3"/>
  <c r="J55" i="3"/>
  <c r="J12" i="3"/>
  <c r="I78" i="3"/>
  <c r="I89" i="3"/>
  <c r="I41" i="3"/>
  <c r="I71" i="3"/>
  <c r="I109" i="3"/>
  <c r="J103" i="3"/>
  <c r="J51" i="3"/>
  <c r="I68" i="3"/>
  <c r="J98" i="3"/>
  <c r="J40" i="3"/>
  <c r="J23" i="3"/>
  <c r="J77" i="3"/>
  <c r="I106" i="3"/>
  <c r="I50" i="3"/>
  <c r="J36" i="3"/>
  <c r="J24" i="3"/>
  <c r="I72" i="3"/>
  <c r="J18" i="3"/>
  <c r="J94" i="3"/>
  <c r="J35" i="3"/>
  <c r="I102" i="3"/>
  <c r="J45" i="3"/>
  <c r="I80" i="3"/>
  <c r="I32" i="3"/>
  <c r="J6" i="3"/>
  <c r="I5" i="3"/>
  <c r="I43" i="3"/>
  <c r="J116" i="3"/>
  <c r="I16" i="3"/>
  <c r="I55" i="3"/>
  <c r="J14" i="3"/>
  <c r="J34" i="3"/>
  <c r="J66" i="3"/>
  <c r="J22" i="3"/>
  <c r="J19" i="3"/>
  <c r="I20" i="3"/>
  <c r="J89" i="3"/>
  <c r="J13" i="3"/>
  <c r="J114" i="3"/>
  <c r="J85" i="3"/>
  <c r="I46" i="3"/>
  <c r="J110" i="3"/>
  <c r="I103" i="3"/>
  <c r="K108" i="3"/>
  <c r="B3" i="3"/>
  <c r="S3" i="3"/>
  <c r="I139" i="3" a="1"/>
  <c r="X5" i="3" a="1"/>
  <c r="J3" i="3" a="1"/>
  <c r="I271" i="3" a="1"/>
  <c r="I306" i="3" a="1"/>
  <c r="I215" i="3" a="1"/>
  <c r="J260" i="3" a="1"/>
  <c r="J139" i="3" a="1"/>
  <c r="W38" i="3" a="1"/>
  <c r="J253" i="3" a="1"/>
  <c r="J309" i="3" a="1"/>
  <c r="J242" i="3" a="1"/>
  <c r="J293" i="3" a="1"/>
  <c r="J314" i="3" a="1"/>
  <c r="W34" i="3" a="1"/>
  <c r="I334" i="3" a="1"/>
  <c r="J178" i="3" a="1"/>
  <c r="J215" i="3" a="1"/>
  <c r="I260" i="3" a="1"/>
  <c r="J271" i="3" a="1"/>
  <c r="Z5" i="3" a="1"/>
  <c r="I335" i="3" a="1"/>
  <c r="I242" i="3" a="1"/>
  <c r="I293" i="3" a="1"/>
  <c r="I359" i="3" a="1"/>
  <c r="H3" i="3" a="1"/>
  <c r="I3" i="3" a="1"/>
  <c r="J334" i="3" a="1"/>
  <c r="I5" i="8"/>
  <c r="J359" i="3" a="1"/>
  <c r="I253" i="3" a="1"/>
  <c r="J335" i="3" a="1"/>
  <c r="I314" i="3" a="1"/>
  <c r="I178" i="3" a="1"/>
  <c r="U5" i="8"/>
  <c r="J306" i="3" a="1"/>
  <c r="I309" i="3" a="1"/>
  <c r="J139" i="3" l="1"/>
  <c r="I139" i="3"/>
  <c r="I17" i="8"/>
  <c r="G6" i="19" s="1"/>
  <c r="X5" i="3"/>
  <c r="AA5" i="3" s="1"/>
  <c r="AO4" i="3"/>
  <c r="W34" i="3"/>
  <c r="W38" i="3"/>
  <c r="AI33" i="3"/>
  <c r="AM33" i="3" s="1"/>
  <c r="AN33" i="3" s="1"/>
  <c r="AI37" i="3"/>
  <c r="AM37" i="3" s="1"/>
  <c r="AN37" i="3" s="1"/>
  <c r="AK37" i="3"/>
  <c r="AL37" i="3" s="1"/>
  <c r="AK33" i="3"/>
  <c r="AL33" i="3" s="1"/>
  <c r="Z5" i="3"/>
  <c r="AE3" i="3"/>
  <c r="AO3" i="3"/>
  <c r="Y4" i="3"/>
  <c r="AC4" i="3" s="1"/>
  <c r="AD4" i="3" s="1"/>
  <c r="AB4" i="3"/>
  <c r="S319" i="3"/>
  <c r="K133" i="3"/>
  <c r="L133" i="3" s="1"/>
  <c r="K285" i="3"/>
  <c r="L285" i="3" s="1"/>
  <c r="K246" i="3"/>
  <c r="L246" i="3" s="1"/>
  <c r="K287" i="3"/>
  <c r="L287" i="3" s="1"/>
  <c r="K262" i="3"/>
  <c r="L262" i="3" s="1"/>
  <c r="K168" i="3"/>
  <c r="L168" i="3" s="1"/>
  <c r="K358" i="3"/>
  <c r="L358" i="3" s="1"/>
  <c r="K212" i="3"/>
  <c r="S212" i="3" s="1"/>
  <c r="K124" i="3"/>
  <c r="L124" i="3" s="1"/>
  <c r="H3" i="3"/>
  <c r="T327" i="3"/>
  <c r="I260" i="3"/>
  <c r="J293" i="3"/>
  <c r="I215" i="3"/>
  <c r="J314" i="3"/>
  <c r="J306" i="3"/>
  <c r="J260" i="3"/>
  <c r="I293" i="3"/>
  <c r="J215" i="3"/>
  <c r="J242" i="3"/>
  <c r="I306" i="3"/>
  <c r="I309" i="3"/>
  <c r="J271" i="3"/>
  <c r="J334" i="3"/>
  <c r="I242" i="3"/>
  <c r="J178" i="3"/>
  <c r="J309" i="3"/>
  <c r="I271" i="3"/>
  <c r="I359" i="3"/>
  <c r="I178" i="3"/>
  <c r="I253" i="3"/>
  <c r="I335" i="3"/>
  <c r="I334" i="3"/>
  <c r="J253" i="3"/>
  <c r="J335" i="3"/>
  <c r="I314" i="3"/>
  <c r="J359" i="3"/>
  <c r="L156" i="3"/>
  <c r="T273" i="3"/>
  <c r="K302" i="3"/>
  <c r="L302" i="3" s="1"/>
  <c r="T341" i="3"/>
  <c r="T250" i="3"/>
  <c r="T337" i="3"/>
  <c r="L316" i="3"/>
  <c r="T351" i="3"/>
  <c r="K312" i="3"/>
  <c r="L312" i="3" s="1"/>
  <c r="K318" i="3"/>
  <c r="K251" i="3"/>
  <c r="L251" i="3" s="1"/>
  <c r="K362" i="3"/>
  <c r="T362" i="3" s="1"/>
  <c r="K343" i="3"/>
  <c r="L343" i="3" s="1"/>
  <c r="K265" i="3"/>
  <c r="L265" i="3" s="1"/>
  <c r="K298" i="3"/>
  <c r="L298" i="3" s="1"/>
  <c r="K365" i="3"/>
  <c r="L365" i="3" s="1"/>
  <c r="K331" i="3"/>
  <c r="L331" i="3" s="1"/>
  <c r="K266" i="3"/>
  <c r="T266" i="3" s="1"/>
  <c r="K360" i="3"/>
  <c r="L360" i="3" s="1"/>
  <c r="K269" i="3"/>
  <c r="L269" i="3" s="1"/>
  <c r="K345" i="3"/>
  <c r="K310" i="3"/>
  <c r="K315" i="3"/>
  <c r="T315" i="3" s="1"/>
  <c r="K326" i="3"/>
  <c r="L326" i="3" s="1"/>
  <c r="K263" i="3"/>
  <c r="L263" i="3" s="1"/>
  <c r="K244" i="3"/>
  <c r="L244" i="3" s="1"/>
  <c r="K313" i="3"/>
  <c r="L313" i="3" s="1"/>
  <c r="K339" i="3"/>
  <c r="K300" i="3"/>
  <c r="L300" i="3" s="1"/>
  <c r="K344" i="3"/>
  <c r="T344" i="3" s="1"/>
  <c r="K291" i="3"/>
  <c r="L291" i="3" s="1"/>
  <c r="K305" i="3"/>
  <c r="K288" i="3"/>
  <c r="L288" i="3" s="1"/>
  <c r="K353" i="3"/>
  <c r="L353" i="3" s="1"/>
  <c r="K342" i="3"/>
  <c r="L342" i="3" s="1"/>
  <c r="K336" i="3"/>
  <c r="T336" i="3" s="1"/>
  <c r="L255" i="3"/>
  <c r="S255" i="3"/>
  <c r="L303" i="3"/>
  <c r="S303" i="3"/>
  <c r="L278" i="3"/>
  <c r="T278" i="3"/>
  <c r="L295" i="3"/>
  <c r="T295" i="3"/>
  <c r="K355" i="3"/>
  <c r="K296" i="3"/>
  <c r="K280" i="3"/>
  <c r="K256" i="3"/>
  <c r="K275" i="3"/>
  <c r="L294" i="3"/>
  <c r="S294" i="3"/>
  <c r="K274" i="3"/>
  <c r="K307" i="3"/>
  <c r="L317" i="3"/>
  <c r="S317" i="3"/>
  <c r="L311" i="3"/>
  <c r="S311" i="3"/>
  <c r="K340" i="3"/>
  <c r="L354" i="3"/>
  <c r="T354" i="3"/>
  <c r="L282" i="3"/>
  <c r="S282" i="3"/>
  <c r="K364" i="3"/>
  <c r="K321" i="3"/>
  <c r="K259" i="3"/>
  <c r="K272" i="3"/>
  <c r="K299" i="3"/>
  <c r="K330" i="3"/>
  <c r="K333" i="3"/>
  <c r="K283" i="3"/>
  <c r="K323" i="3"/>
  <c r="K329" i="3"/>
  <c r="K361" i="3"/>
  <c r="K257" i="3"/>
  <c r="K350" i="3"/>
  <c r="L247" i="3"/>
  <c r="S247" i="3"/>
  <c r="K308" i="3"/>
  <c r="K328" i="3"/>
  <c r="K320" i="3"/>
  <c r="K301" i="3"/>
  <c r="L324" i="3"/>
  <c r="S324" i="3"/>
  <c r="L346" i="3"/>
  <c r="S346" i="3"/>
  <c r="K268" i="3"/>
  <c r="K297" i="3"/>
  <c r="K304" i="3"/>
  <c r="L258" i="3"/>
  <c r="T258" i="3"/>
  <c r="L279" i="3"/>
  <c r="T279" i="3"/>
  <c r="K352" i="3"/>
  <c r="K248" i="3"/>
  <c r="K276" i="3"/>
  <c r="K332" i="3"/>
  <c r="K363" i="3"/>
  <c r="K286" i="3"/>
  <c r="L249" i="3"/>
  <c r="S249" i="3"/>
  <c r="K264" i="3"/>
  <c r="K254" i="3"/>
  <c r="K347" i="3"/>
  <c r="K267" i="3"/>
  <c r="T228" i="3"/>
  <c r="L237" i="3"/>
  <c r="K243" i="3"/>
  <c r="T243" i="3" s="1"/>
  <c r="K235" i="3"/>
  <c r="L235" i="3" s="1"/>
  <c r="K236" i="3"/>
  <c r="L236" i="3" s="1"/>
  <c r="T237" i="3"/>
  <c r="K241" i="3"/>
  <c r="L241" i="3" s="1"/>
  <c r="K239" i="3"/>
  <c r="T239" i="3" s="1"/>
  <c r="K225" i="3"/>
  <c r="T225" i="3" s="1"/>
  <c r="K222" i="3"/>
  <c r="L222" i="3" s="1"/>
  <c r="K219" i="3"/>
  <c r="K223" i="3"/>
  <c r="T223" i="3" s="1"/>
  <c r="K232" i="3"/>
  <c r="L232" i="3" s="1"/>
  <c r="K217" i="3"/>
  <c r="L217" i="3" s="1"/>
  <c r="K231" i="3"/>
  <c r="L213" i="3"/>
  <c r="S213" i="3"/>
  <c r="L227" i="3"/>
  <c r="S227" i="3"/>
  <c r="K229" i="3"/>
  <c r="K224" i="3"/>
  <c r="K234" i="3"/>
  <c r="K230" i="3"/>
  <c r="K221" i="3"/>
  <c r="K218" i="3"/>
  <c r="L238" i="3"/>
  <c r="S238" i="3"/>
  <c r="K233" i="3"/>
  <c r="K220" i="3"/>
  <c r="K240" i="3"/>
  <c r="K214" i="3"/>
  <c r="K216" i="3"/>
  <c r="L199" i="3"/>
  <c r="K210" i="3"/>
  <c r="L210" i="3" s="1"/>
  <c r="K208" i="3"/>
  <c r="T208" i="3" s="1"/>
  <c r="K202" i="3"/>
  <c r="K183" i="3"/>
  <c r="K192" i="3"/>
  <c r="S192" i="3" s="1"/>
  <c r="K206" i="3"/>
  <c r="L206" i="3" s="1"/>
  <c r="K196" i="3"/>
  <c r="T196" i="3" s="1"/>
  <c r="K186" i="3"/>
  <c r="L186" i="3" s="1"/>
  <c r="K203" i="3"/>
  <c r="L203" i="3" s="1"/>
  <c r="K187" i="3"/>
  <c r="L187" i="3" s="1"/>
  <c r="K201" i="3"/>
  <c r="K205" i="3"/>
  <c r="K197" i="3"/>
  <c r="K185" i="3"/>
  <c r="K184" i="3"/>
  <c r="K204" i="3"/>
  <c r="K193" i="3"/>
  <c r="K211" i="3"/>
  <c r="L200" i="3"/>
  <c r="S200" i="3"/>
  <c r="K188" i="3"/>
  <c r="K190" i="3"/>
  <c r="K198" i="3"/>
  <c r="K189" i="3"/>
  <c r="K195" i="3"/>
  <c r="K191" i="3"/>
  <c r="K207" i="3"/>
  <c r="K194" i="3"/>
  <c r="K209" i="3"/>
  <c r="S156" i="3"/>
  <c r="K163" i="3"/>
  <c r="L148" i="3"/>
  <c r="K174" i="3"/>
  <c r="T174" i="3" s="1"/>
  <c r="K157" i="3"/>
  <c r="K161" i="3"/>
  <c r="L161" i="3" s="1"/>
  <c r="K154" i="3"/>
  <c r="L154" i="3" s="1"/>
  <c r="K181" i="3"/>
  <c r="K170" i="3"/>
  <c r="L170" i="3" s="1"/>
  <c r="K167" i="3"/>
  <c r="K153" i="3"/>
  <c r="K152" i="3"/>
  <c r="K176" i="3"/>
  <c r="K182" i="3"/>
  <c r="K175" i="3"/>
  <c r="K165" i="3"/>
  <c r="L155" i="3"/>
  <c r="T155" i="3"/>
  <c r="K160" i="3"/>
  <c r="K166" i="3"/>
  <c r="K159" i="3"/>
  <c r="K171" i="3"/>
  <c r="K172" i="3"/>
  <c r="K164" i="3"/>
  <c r="K180" i="3"/>
  <c r="K173" i="3"/>
  <c r="K162" i="3"/>
  <c r="K177" i="3"/>
  <c r="K158" i="3"/>
  <c r="T93" i="3"/>
  <c r="T141" i="3"/>
  <c r="T137" i="3"/>
  <c r="K140" i="3"/>
  <c r="L140" i="3" s="1"/>
  <c r="K142" i="3"/>
  <c r="L142" i="3" s="1"/>
  <c r="K126" i="3"/>
  <c r="L126" i="3" s="1"/>
  <c r="K150" i="3"/>
  <c r="L150" i="3" s="1"/>
  <c r="K143" i="3"/>
  <c r="L143" i="3" s="1"/>
  <c r="T124" i="3"/>
  <c r="K149" i="3"/>
  <c r="K144" i="3"/>
  <c r="K131" i="3"/>
  <c r="L127" i="3"/>
  <c r="T127" i="3"/>
  <c r="K128" i="3"/>
  <c r="K146" i="3"/>
  <c r="K125" i="3"/>
  <c r="L147" i="3"/>
  <c r="T147" i="3"/>
  <c r="K134" i="3"/>
  <c r="K138" i="3"/>
  <c r="K129" i="3"/>
  <c r="L132" i="3"/>
  <c r="T132" i="3"/>
  <c r="K139" i="3"/>
  <c r="K151" i="3"/>
  <c r="K130" i="3"/>
  <c r="L115" i="3"/>
  <c r="K16" i="3"/>
  <c r="L16" i="3" s="1"/>
  <c r="K96" i="3"/>
  <c r="L96" i="3" s="1"/>
  <c r="K9" i="3"/>
  <c r="K67" i="3"/>
  <c r="T99" i="3"/>
  <c r="K98" i="3"/>
  <c r="L98" i="3" s="1"/>
  <c r="K62" i="3"/>
  <c r="K97" i="3"/>
  <c r="K40" i="3"/>
  <c r="L40" i="3" s="1"/>
  <c r="K50" i="3"/>
  <c r="L50" i="3" s="1"/>
  <c r="K117" i="3"/>
  <c r="L117" i="3" s="1"/>
  <c r="K72" i="3"/>
  <c r="T72" i="3" s="1"/>
  <c r="K17" i="3"/>
  <c r="L17" i="3" s="1"/>
  <c r="K35" i="3"/>
  <c r="K85" i="3"/>
  <c r="L85" i="3" s="1"/>
  <c r="K114" i="3"/>
  <c r="L114" i="3" s="1"/>
  <c r="K36" i="3"/>
  <c r="K66" i="3"/>
  <c r="L66" i="3" s="1"/>
  <c r="K95" i="3"/>
  <c r="L95" i="3" s="1"/>
  <c r="K38" i="3"/>
  <c r="L38" i="3" s="1"/>
  <c r="K39" i="3"/>
  <c r="K56" i="3"/>
  <c r="T56" i="3" s="1"/>
  <c r="K10" i="3"/>
  <c r="K41" i="3"/>
  <c r="K43" i="3"/>
  <c r="L43" i="3" s="1"/>
  <c r="K57" i="3"/>
  <c r="L57" i="3" s="1"/>
  <c r="K25" i="3"/>
  <c r="L25" i="3" s="1"/>
  <c r="K30" i="3"/>
  <c r="T30" i="3" s="1"/>
  <c r="K73" i="3"/>
  <c r="T73" i="3" s="1"/>
  <c r="K100" i="3"/>
  <c r="L100" i="3" s="1"/>
  <c r="K28" i="3"/>
  <c r="K104" i="3"/>
  <c r="K88" i="3"/>
  <c r="S88" i="3" s="1"/>
  <c r="K11" i="3"/>
  <c r="K113" i="3"/>
  <c r="T113" i="3" s="1"/>
  <c r="K91" i="3"/>
  <c r="T91" i="3" s="1"/>
  <c r="K69" i="3"/>
  <c r="K64" i="3"/>
  <c r="K110" i="3"/>
  <c r="K19" i="3"/>
  <c r="K71" i="3"/>
  <c r="K76" i="3"/>
  <c r="K118" i="3"/>
  <c r="K4" i="3"/>
  <c r="K27" i="3"/>
  <c r="K58" i="3"/>
  <c r="K20" i="3"/>
  <c r="K103" i="3"/>
  <c r="L108" i="3"/>
  <c r="S108" i="3"/>
  <c r="K90" i="3"/>
  <c r="K12" i="3"/>
  <c r="K52" i="3"/>
  <c r="K84" i="3"/>
  <c r="K60" i="3"/>
  <c r="K65" i="3"/>
  <c r="K37" i="3"/>
  <c r="K15" i="3"/>
  <c r="K47" i="3"/>
  <c r="K61" i="3"/>
  <c r="K33" i="3"/>
  <c r="K6" i="3"/>
  <c r="K68" i="3"/>
  <c r="K48" i="3"/>
  <c r="K116" i="3"/>
  <c r="K45" i="3"/>
  <c r="K78" i="3"/>
  <c r="K21" i="3"/>
  <c r="K89" i="3"/>
  <c r="K63" i="3"/>
  <c r="K8" i="3"/>
  <c r="K54" i="3"/>
  <c r="K92" i="3"/>
  <c r="K81" i="3"/>
  <c r="K46" i="3"/>
  <c r="K102" i="3"/>
  <c r="K34" i="3"/>
  <c r="K86" i="3"/>
  <c r="K105" i="3"/>
  <c r="K111" i="3"/>
  <c r="K107" i="3"/>
  <c r="K122" i="3"/>
  <c r="K70" i="3"/>
  <c r="K24" i="3"/>
  <c r="K112" i="3"/>
  <c r="K79" i="3"/>
  <c r="K14" i="3"/>
  <c r="K42" i="3"/>
  <c r="K59" i="3"/>
  <c r="K29" i="3"/>
  <c r="K80" i="3"/>
  <c r="K109" i="3"/>
  <c r="K7" i="3"/>
  <c r="K49" i="3"/>
  <c r="L44" i="3"/>
  <c r="S44" i="3"/>
  <c r="K23" i="3"/>
  <c r="K119" i="3"/>
  <c r="K75" i="3"/>
  <c r="K5" i="3"/>
  <c r="K51" i="3"/>
  <c r="K13" i="3"/>
  <c r="K26" i="3"/>
  <c r="K94" i="3"/>
  <c r="K120" i="3"/>
  <c r="K121" i="3"/>
  <c r="K53" i="3"/>
  <c r="K32" i="3"/>
  <c r="K77" i="3"/>
  <c r="K74" i="3"/>
  <c r="K83" i="3"/>
  <c r="K31" i="3"/>
  <c r="K123" i="3"/>
  <c r="K22" i="3"/>
  <c r="K87" i="3"/>
  <c r="K82" i="3"/>
  <c r="K18" i="3"/>
  <c r="K55" i="3"/>
  <c r="K106" i="3"/>
  <c r="O5" i="8"/>
  <c r="O17" i="8" s="1"/>
  <c r="G6" i="4"/>
  <c r="J3" i="3"/>
  <c r="I3" i="3"/>
  <c r="AG5" i="3" a="1"/>
  <c r="K6" i="8"/>
  <c r="J5" i="8"/>
  <c r="K13" i="8"/>
  <c r="X34" i="3" a="1"/>
  <c r="K7" i="8"/>
  <c r="K5" i="8"/>
  <c r="J6" i="8"/>
  <c r="X38" i="3" a="1"/>
  <c r="Z38" i="3" a="1"/>
  <c r="K16" i="8"/>
  <c r="K11" i="8"/>
  <c r="J7" i="8"/>
  <c r="J11" i="8"/>
  <c r="K8" i="8"/>
  <c r="J10" i="8"/>
  <c r="K12" i="8"/>
  <c r="J15" i="8"/>
  <c r="Z34" i="3" a="1"/>
  <c r="K17" i="8" l="1"/>
  <c r="K19" i="8"/>
  <c r="J17" i="8"/>
  <c r="G7" i="19" s="1"/>
  <c r="T133" i="3"/>
  <c r="V5" i="3"/>
  <c r="AG5" i="3"/>
  <c r="Y5" i="3"/>
  <c r="AC5" i="3" s="1"/>
  <c r="AD5" i="3" s="1"/>
  <c r="S262" i="3"/>
  <c r="X38" i="3"/>
  <c r="AA38" i="3" s="1"/>
  <c r="X34" i="3"/>
  <c r="AA34" i="3" s="1"/>
  <c r="AO37" i="3"/>
  <c r="Z38" i="3"/>
  <c r="AO33" i="3"/>
  <c r="Z34" i="3"/>
  <c r="AB5" i="3"/>
  <c r="L212" i="3"/>
  <c r="AE4" i="3"/>
  <c r="T285" i="3"/>
  <c r="T168" i="3"/>
  <c r="T246" i="3"/>
  <c r="T287" i="3"/>
  <c r="T358" i="3"/>
  <c r="K145" i="3"/>
  <c r="K357" i="3"/>
  <c r="K261" i="3"/>
  <c r="K338" i="3"/>
  <c r="K252" i="3"/>
  <c r="K325" i="3"/>
  <c r="K284" i="3"/>
  <c r="K356" i="3"/>
  <c r="K226" i="3"/>
  <c r="U229" i="3" s="1"/>
  <c r="K179" i="3"/>
  <c r="K281" i="3"/>
  <c r="K349" i="3"/>
  <c r="U355" i="3" s="1"/>
  <c r="K135" i="3"/>
  <c r="K101" i="3"/>
  <c r="B8" i="8" s="1"/>
  <c r="K245" i="3"/>
  <c r="U250" i="3" s="1"/>
  <c r="K292" i="3"/>
  <c r="K270" i="3"/>
  <c r="K169" i="3"/>
  <c r="U173" i="3" s="1"/>
  <c r="K348" i="3"/>
  <c r="U348" i="3" s="1"/>
  <c r="K289" i="3"/>
  <c r="K277" i="3"/>
  <c r="U278" i="3" s="1"/>
  <c r="K290" i="3"/>
  <c r="K322" i="3"/>
  <c r="K136" i="3"/>
  <c r="K3" i="3"/>
  <c r="U5" i="3" s="1"/>
  <c r="K215" i="3"/>
  <c r="U215" i="3" s="1"/>
  <c r="K253" i="3"/>
  <c r="L253" i="3" s="1"/>
  <c r="K359" i="3"/>
  <c r="K260" i="3"/>
  <c r="K242" i="3"/>
  <c r="U243" i="3" s="1"/>
  <c r="K306" i="3"/>
  <c r="L306" i="3" s="1"/>
  <c r="K293" i="3"/>
  <c r="K335" i="3"/>
  <c r="K271" i="3"/>
  <c r="K314" i="3"/>
  <c r="U320" i="3" s="1"/>
  <c r="K178" i="3"/>
  <c r="K334" i="3"/>
  <c r="U334" i="3" s="1"/>
  <c r="K309" i="3"/>
  <c r="L266" i="3"/>
  <c r="T302" i="3"/>
  <c r="L163" i="3"/>
  <c r="L219" i="3"/>
  <c r="L310" i="3"/>
  <c r="L67" i="3"/>
  <c r="L157" i="3"/>
  <c r="S318" i="3"/>
  <c r="L339" i="3"/>
  <c r="S345" i="3"/>
  <c r="L39" i="3"/>
  <c r="S360" i="3"/>
  <c r="T343" i="3"/>
  <c r="S353" i="3"/>
  <c r="T244" i="3"/>
  <c r="L345" i="3"/>
  <c r="L318" i="3"/>
  <c r="L362" i="3"/>
  <c r="T365" i="3"/>
  <c r="T300" i="3"/>
  <c r="L344" i="3"/>
  <c r="L336" i="3"/>
  <c r="S310" i="3"/>
  <c r="T251" i="3"/>
  <c r="S331" i="3"/>
  <c r="L315" i="3"/>
  <c r="L305" i="3"/>
  <c r="U365" i="3"/>
  <c r="L183" i="3"/>
  <c r="B11" i="8"/>
  <c r="T298" i="3"/>
  <c r="T312" i="3"/>
  <c r="T291" i="3"/>
  <c r="B7" i="8"/>
  <c r="T305" i="3"/>
  <c r="B6" i="8"/>
  <c r="T288" i="3"/>
  <c r="L11" i="3"/>
  <c r="T263" i="3"/>
  <c r="L10" i="3"/>
  <c r="L9" i="3"/>
  <c r="S269" i="3"/>
  <c r="T313" i="3"/>
  <c r="T326" i="3"/>
  <c r="T342" i="3"/>
  <c r="T265" i="3"/>
  <c r="S339" i="3"/>
  <c r="L267" i="3"/>
  <c r="T267" i="3"/>
  <c r="L332" i="3"/>
  <c r="S332" i="3"/>
  <c r="L347" i="3"/>
  <c r="T347" i="3"/>
  <c r="L352" i="3"/>
  <c r="S352" i="3"/>
  <c r="L268" i="3"/>
  <c r="S268" i="3"/>
  <c r="L301" i="3"/>
  <c r="T301" i="3"/>
  <c r="L323" i="3"/>
  <c r="T323" i="3"/>
  <c r="L333" i="3"/>
  <c r="T333" i="3"/>
  <c r="L275" i="3"/>
  <c r="S275" i="3"/>
  <c r="L355" i="3"/>
  <c r="T355" i="3"/>
  <c r="L254" i="3"/>
  <c r="S254" i="3"/>
  <c r="L320" i="3"/>
  <c r="T320" i="3"/>
  <c r="L283" i="3"/>
  <c r="S283" i="3"/>
  <c r="L330" i="3"/>
  <c r="T330" i="3"/>
  <c r="L256" i="3"/>
  <c r="T256" i="3"/>
  <c r="L264" i="3"/>
  <c r="T264" i="3"/>
  <c r="L328" i="3"/>
  <c r="T328" i="3"/>
  <c r="L350" i="3"/>
  <c r="T350" i="3"/>
  <c r="L299" i="3"/>
  <c r="T299" i="3"/>
  <c r="L274" i="3"/>
  <c r="T274" i="3"/>
  <c r="L304" i="3"/>
  <c r="S304" i="3"/>
  <c r="L308" i="3"/>
  <c r="T308" i="3"/>
  <c r="L257" i="3"/>
  <c r="T257" i="3"/>
  <c r="L272" i="3"/>
  <c r="T272" i="3"/>
  <c r="L340" i="3"/>
  <c r="T340" i="3"/>
  <c r="L276" i="3"/>
  <c r="S276" i="3"/>
  <c r="L297" i="3"/>
  <c r="S297" i="3"/>
  <c r="L361" i="3"/>
  <c r="T361" i="3"/>
  <c r="L259" i="3"/>
  <c r="T259" i="3"/>
  <c r="L280" i="3"/>
  <c r="T280" i="3"/>
  <c r="L286" i="3"/>
  <c r="T286" i="3"/>
  <c r="L248" i="3"/>
  <c r="S248" i="3"/>
  <c r="L329" i="3"/>
  <c r="T329" i="3"/>
  <c r="L321" i="3"/>
  <c r="T321" i="3"/>
  <c r="L296" i="3"/>
  <c r="S296" i="3"/>
  <c r="L363" i="3"/>
  <c r="T363" i="3"/>
  <c r="L364" i="3"/>
  <c r="T364" i="3"/>
  <c r="L307" i="3"/>
  <c r="T307" i="3"/>
  <c r="T236" i="3"/>
  <c r="L243" i="3"/>
  <c r="L225" i="3"/>
  <c r="T222" i="3"/>
  <c r="T235" i="3"/>
  <c r="S219" i="3"/>
  <c r="S241" i="3"/>
  <c r="U145" i="3"/>
  <c r="U40" i="3"/>
  <c r="U201" i="3"/>
  <c r="U222" i="3"/>
  <c r="U236" i="3"/>
  <c r="U82" i="3"/>
  <c r="T62" i="3"/>
  <c r="U68" i="3"/>
  <c r="U152" i="3"/>
  <c r="L181" i="3"/>
  <c r="U187" i="3"/>
  <c r="U194" i="3"/>
  <c r="U117" i="3"/>
  <c r="U54" i="3"/>
  <c r="L104" i="3"/>
  <c r="U110" i="3"/>
  <c r="L41" i="3"/>
  <c r="U47" i="3"/>
  <c r="L223" i="3"/>
  <c r="U89" i="3"/>
  <c r="U26" i="3"/>
  <c r="U166" i="3"/>
  <c r="U61" i="3"/>
  <c r="L174" i="3"/>
  <c r="U33" i="3"/>
  <c r="T69" i="3"/>
  <c r="U75" i="3"/>
  <c r="U159" i="3"/>
  <c r="L202" i="3"/>
  <c r="U208" i="3"/>
  <c r="U96" i="3"/>
  <c r="U124" i="3"/>
  <c r="T97" i="3"/>
  <c r="U131" i="3"/>
  <c r="U19" i="3"/>
  <c r="U12" i="3"/>
  <c r="L35" i="3"/>
  <c r="L239" i="3"/>
  <c r="T217" i="3"/>
  <c r="T183" i="3"/>
  <c r="T232" i="3"/>
  <c r="L36" i="3"/>
  <c r="L28" i="3"/>
  <c r="L240" i="3"/>
  <c r="S240" i="3"/>
  <c r="L229" i="3"/>
  <c r="T229" i="3"/>
  <c r="L220" i="3"/>
  <c r="S220" i="3"/>
  <c r="L218" i="3"/>
  <c r="T218" i="3"/>
  <c r="L221" i="3"/>
  <c r="T221" i="3"/>
  <c r="L230" i="3"/>
  <c r="T230" i="3"/>
  <c r="L231" i="3"/>
  <c r="T231" i="3"/>
  <c r="L216" i="3"/>
  <c r="T216" i="3"/>
  <c r="L233" i="3"/>
  <c r="S233" i="3"/>
  <c r="L234" i="3"/>
  <c r="S234" i="3"/>
  <c r="L214" i="3"/>
  <c r="T214" i="3"/>
  <c r="L224" i="3"/>
  <c r="T224" i="3"/>
  <c r="T202" i="3"/>
  <c r="L192" i="3"/>
  <c r="T210" i="3"/>
  <c r="T203" i="3"/>
  <c r="T186" i="3"/>
  <c r="S206" i="3"/>
  <c r="S163" i="3"/>
  <c r="L208" i="3"/>
  <c r="T187" i="3"/>
  <c r="L196" i="3"/>
  <c r="L194" i="3"/>
  <c r="T194" i="3"/>
  <c r="L211" i="3"/>
  <c r="T211" i="3"/>
  <c r="L207" i="3"/>
  <c r="T207" i="3"/>
  <c r="L184" i="3"/>
  <c r="S184" i="3"/>
  <c r="L201" i="3"/>
  <c r="T201" i="3"/>
  <c r="L191" i="3"/>
  <c r="S191" i="3"/>
  <c r="L185" i="3"/>
  <c r="S185" i="3"/>
  <c r="L195" i="3"/>
  <c r="T195" i="3"/>
  <c r="L198" i="3"/>
  <c r="S198" i="3"/>
  <c r="L189" i="3"/>
  <c r="T189" i="3"/>
  <c r="L190" i="3"/>
  <c r="T190" i="3"/>
  <c r="L188" i="3"/>
  <c r="T188" i="3"/>
  <c r="L193" i="3"/>
  <c r="T193" i="3"/>
  <c r="L197" i="3"/>
  <c r="T197" i="3"/>
  <c r="L204" i="3"/>
  <c r="T204" i="3"/>
  <c r="L205" i="3"/>
  <c r="S205" i="3"/>
  <c r="L209" i="3"/>
  <c r="T209" i="3"/>
  <c r="S157" i="3"/>
  <c r="S40" i="3"/>
  <c r="T161" i="3"/>
  <c r="T16" i="3"/>
  <c r="T181" i="3"/>
  <c r="T154" i="3"/>
  <c r="S170" i="3"/>
  <c r="T10" i="3"/>
  <c r="L72" i="3"/>
  <c r="S67" i="3"/>
  <c r="L162" i="3"/>
  <c r="T162" i="3"/>
  <c r="L172" i="3"/>
  <c r="T172" i="3"/>
  <c r="L160" i="3"/>
  <c r="T160" i="3"/>
  <c r="L180" i="3"/>
  <c r="T180" i="3"/>
  <c r="L159" i="3"/>
  <c r="T159" i="3"/>
  <c r="L176" i="3"/>
  <c r="T176" i="3"/>
  <c r="L173" i="3"/>
  <c r="T173" i="3"/>
  <c r="L171" i="3"/>
  <c r="S171" i="3"/>
  <c r="L164" i="3"/>
  <c r="S164" i="3"/>
  <c r="L166" i="3"/>
  <c r="T166" i="3"/>
  <c r="L165" i="3"/>
  <c r="T165" i="3"/>
  <c r="L152" i="3"/>
  <c r="T152" i="3"/>
  <c r="L158" i="3"/>
  <c r="T158" i="3"/>
  <c r="L175" i="3"/>
  <c r="T175" i="3"/>
  <c r="L153" i="3"/>
  <c r="T153" i="3"/>
  <c r="L177" i="3"/>
  <c r="S177" i="3"/>
  <c r="L182" i="3"/>
  <c r="T182" i="3"/>
  <c r="L167" i="3"/>
  <c r="T167" i="3"/>
  <c r="T126" i="3"/>
  <c r="S142" i="3"/>
  <c r="L30" i="3"/>
  <c r="T38" i="3"/>
  <c r="L56" i="3"/>
  <c r="S143" i="3"/>
  <c r="L62" i="3"/>
  <c r="S150" i="3"/>
  <c r="T85" i="3"/>
  <c r="L73" i="3"/>
  <c r="T140" i="3"/>
  <c r="T57" i="3"/>
  <c r="S39" i="3"/>
  <c r="L146" i="3"/>
  <c r="T146" i="3"/>
  <c r="L131" i="3"/>
  <c r="T131" i="3"/>
  <c r="L129" i="3"/>
  <c r="S129" i="3"/>
  <c r="L130" i="3"/>
  <c r="T130" i="3"/>
  <c r="L138" i="3"/>
  <c r="T138" i="3"/>
  <c r="L125" i="3"/>
  <c r="T125" i="3"/>
  <c r="L144" i="3"/>
  <c r="T144" i="3"/>
  <c r="L151" i="3"/>
  <c r="T151" i="3"/>
  <c r="L134" i="3"/>
  <c r="T134" i="3"/>
  <c r="L149" i="3"/>
  <c r="S149" i="3"/>
  <c r="L139" i="3"/>
  <c r="T139" i="3"/>
  <c r="L128" i="3"/>
  <c r="S128" i="3"/>
  <c r="L97" i="3"/>
  <c r="S25" i="3"/>
  <c r="T117" i="3"/>
  <c r="T100" i="3"/>
  <c r="T9" i="3"/>
  <c r="T96" i="3"/>
  <c r="T50" i="3"/>
  <c r="T17" i="3"/>
  <c r="L91" i="3"/>
  <c r="T98" i="3"/>
  <c r="T41" i="3"/>
  <c r="T114" i="3"/>
  <c r="L88" i="3"/>
  <c r="L113" i="3"/>
  <c r="S95" i="3"/>
  <c r="T35" i="3"/>
  <c r="T43" i="3"/>
  <c r="L69" i="3"/>
  <c r="T36" i="3"/>
  <c r="T66" i="3"/>
  <c r="S11" i="3"/>
  <c r="T28" i="3"/>
  <c r="T104" i="3"/>
  <c r="L21" i="3"/>
  <c r="T21" i="3"/>
  <c r="L18" i="3"/>
  <c r="S18" i="3"/>
  <c r="L77" i="3"/>
  <c r="T77" i="3"/>
  <c r="L120" i="3"/>
  <c r="T120" i="3"/>
  <c r="L75" i="3"/>
  <c r="S75" i="3"/>
  <c r="L70" i="3"/>
  <c r="T70" i="3"/>
  <c r="L34" i="3"/>
  <c r="S34" i="3"/>
  <c r="L89" i="3"/>
  <c r="S89" i="3"/>
  <c r="L33" i="3"/>
  <c r="S33" i="3"/>
  <c r="L52" i="3"/>
  <c r="T52" i="3"/>
  <c r="L27" i="3"/>
  <c r="T27" i="3"/>
  <c r="L78" i="3"/>
  <c r="T78" i="3"/>
  <c r="L47" i="3"/>
  <c r="S47" i="3"/>
  <c r="L118" i="3"/>
  <c r="T118" i="3"/>
  <c r="L22" i="3"/>
  <c r="T22" i="3"/>
  <c r="L13" i="3"/>
  <c r="T13" i="3"/>
  <c r="L109" i="3"/>
  <c r="S109" i="3"/>
  <c r="L122" i="3"/>
  <c r="S122" i="3"/>
  <c r="L102" i="3"/>
  <c r="S102" i="3"/>
  <c r="L45" i="3"/>
  <c r="T45" i="3"/>
  <c r="L15" i="3"/>
  <c r="T15" i="3"/>
  <c r="L76" i="3"/>
  <c r="T76" i="3"/>
  <c r="L19" i="3"/>
  <c r="S19" i="3"/>
  <c r="L82" i="3"/>
  <c r="S82" i="3"/>
  <c r="L94" i="3"/>
  <c r="S94" i="3"/>
  <c r="L54" i="3"/>
  <c r="S54" i="3"/>
  <c r="L123" i="3"/>
  <c r="S123" i="3"/>
  <c r="L80" i="3"/>
  <c r="T80" i="3"/>
  <c r="L14" i="3"/>
  <c r="T14" i="3"/>
  <c r="L107" i="3"/>
  <c r="T107" i="3"/>
  <c r="L46" i="3"/>
  <c r="S46" i="3"/>
  <c r="L116" i="3"/>
  <c r="S116" i="3"/>
  <c r="L37" i="3"/>
  <c r="T37" i="3"/>
  <c r="L90" i="3"/>
  <c r="T90" i="3"/>
  <c r="L110" i="3"/>
  <c r="T110" i="3"/>
  <c r="L32" i="3"/>
  <c r="S32" i="3"/>
  <c r="L119" i="3"/>
  <c r="T119" i="3"/>
  <c r="L4" i="3"/>
  <c r="S4" i="3"/>
  <c r="L23" i="3"/>
  <c r="T23" i="3"/>
  <c r="G8" i="4"/>
  <c r="L31" i="3"/>
  <c r="T31" i="3"/>
  <c r="L121" i="3"/>
  <c r="T121" i="3"/>
  <c r="L49" i="3"/>
  <c r="T49" i="3"/>
  <c r="L29" i="3"/>
  <c r="T29" i="3"/>
  <c r="L79" i="3"/>
  <c r="T79" i="3"/>
  <c r="L111" i="3"/>
  <c r="T111" i="3"/>
  <c r="L81" i="3"/>
  <c r="S81" i="3"/>
  <c r="L48" i="3"/>
  <c r="T48" i="3"/>
  <c r="L65" i="3"/>
  <c r="T65" i="3"/>
  <c r="L103" i="3"/>
  <c r="T103" i="3"/>
  <c r="L64" i="3"/>
  <c r="T64" i="3"/>
  <c r="L61" i="3"/>
  <c r="S61" i="3"/>
  <c r="L87" i="3"/>
  <c r="T87" i="3"/>
  <c r="L53" i="3"/>
  <c r="S53" i="3"/>
  <c r="L106" i="3"/>
  <c r="T106" i="3"/>
  <c r="L83" i="3"/>
  <c r="T83" i="3"/>
  <c r="L26" i="3"/>
  <c r="S26" i="3"/>
  <c r="L51" i="3"/>
  <c r="T51" i="3"/>
  <c r="L7" i="3"/>
  <c r="T7" i="3"/>
  <c r="L59" i="3"/>
  <c r="T59" i="3"/>
  <c r="L112" i="3"/>
  <c r="T112" i="3"/>
  <c r="L105" i="3"/>
  <c r="T105" i="3"/>
  <c r="L92" i="3"/>
  <c r="T92" i="3"/>
  <c r="L8" i="3"/>
  <c r="T8" i="3"/>
  <c r="L68" i="3"/>
  <c r="S68" i="3"/>
  <c r="L60" i="3"/>
  <c r="S60" i="3"/>
  <c r="L20" i="3"/>
  <c r="T20" i="3"/>
  <c r="L71" i="3"/>
  <c r="T71" i="3"/>
  <c r="L12" i="3"/>
  <c r="S12" i="3"/>
  <c r="L55" i="3"/>
  <c r="T55" i="3"/>
  <c r="L74" i="3"/>
  <c r="S74" i="3"/>
  <c r="L5" i="3"/>
  <c r="S5" i="3"/>
  <c r="L42" i="3"/>
  <c r="T42" i="3"/>
  <c r="L24" i="3"/>
  <c r="T24" i="3"/>
  <c r="L86" i="3"/>
  <c r="T86" i="3"/>
  <c r="L63" i="3"/>
  <c r="T63" i="3"/>
  <c r="L6" i="3"/>
  <c r="T6" i="3"/>
  <c r="L84" i="3"/>
  <c r="T84" i="3"/>
  <c r="L58" i="3"/>
  <c r="T58" i="3"/>
  <c r="J14" i="8"/>
  <c r="V7" i="8"/>
  <c r="W12" i="8"/>
  <c r="C13" i="8" a="1"/>
  <c r="E8" i="8" a="1"/>
  <c r="F8" i="8" a="1"/>
  <c r="F7" i="8" a="1"/>
  <c r="V5" i="8"/>
  <c r="W5" i="8"/>
  <c r="J9" i="8"/>
  <c r="E12" i="8" a="1"/>
  <c r="C8" i="8" a="1"/>
  <c r="W7" i="8"/>
  <c r="C14" i="8" a="1"/>
  <c r="E10" i="8" a="1"/>
  <c r="D10" i="8" a="1"/>
  <c r="F10" i="8" a="1"/>
  <c r="E6" i="8" a="1"/>
  <c r="W6" i="8"/>
  <c r="K15" i="8"/>
  <c r="E7" i="8" a="1"/>
  <c r="V11" i="8"/>
  <c r="K10" i="8"/>
  <c r="K9" i="8"/>
  <c r="J8" i="8"/>
  <c r="C10" i="8" a="1"/>
  <c r="C9" i="8" a="1"/>
  <c r="D12" i="8" a="1"/>
  <c r="V10" i="8"/>
  <c r="V15" i="8"/>
  <c r="D9" i="8" a="1"/>
  <c r="V6" i="8"/>
  <c r="W8" i="8"/>
  <c r="AH5" i="3" a="1"/>
  <c r="K14" i="8"/>
  <c r="D6" i="8" a="1"/>
  <c r="E16" i="8" a="1"/>
  <c r="D11" i="8" a="1"/>
  <c r="W11" i="8"/>
  <c r="AJ5" i="3" a="1"/>
  <c r="J12" i="8"/>
  <c r="J16" i="8"/>
  <c r="D7" i="8" a="1"/>
  <c r="E11" i="8" a="1"/>
  <c r="C11" i="8" a="1"/>
  <c r="G12" i="8" a="1"/>
  <c r="W16" i="8"/>
  <c r="C7" i="8" a="1"/>
  <c r="E15" i="8" a="1"/>
  <c r="G16" i="8" a="1"/>
  <c r="J13" i="8"/>
  <c r="W13" i="8"/>
  <c r="F11" i="8" a="1"/>
  <c r="F6" i="8" a="1"/>
  <c r="F12" i="8" a="1"/>
  <c r="C6" i="8" a="1"/>
  <c r="G8" i="19" l="1"/>
  <c r="K18" i="8"/>
  <c r="K20" i="8"/>
  <c r="J18" i="8"/>
  <c r="J20" i="8"/>
  <c r="J19" i="8"/>
  <c r="L11" i="8"/>
  <c r="L6" i="8"/>
  <c r="M6" i="8" s="1"/>
  <c r="S6" i="8" s="1"/>
  <c r="L7" i="8"/>
  <c r="M7" i="8" s="1"/>
  <c r="S7" i="8" s="1"/>
  <c r="G5" i="8"/>
  <c r="G13" i="4" s="1"/>
  <c r="AH5" i="3"/>
  <c r="AI5" i="3" s="1"/>
  <c r="AM5" i="3" s="1"/>
  <c r="AN5" i="3" s="1"/>
  <c r="AE5" i="3"/>
  <c r="V34" i="3"/>
  <c r="V38" i="3"/>
  <c r="Y38" i="3"/>
  <c r="AC38" i="3" s="1"/>
  <c r="AD38" i="3" s="1"/>
  <c r="AB38" i="3"/>
  <c r="Y34" i="3"/>
  <c r="AC34" i="3" s="1"/>
  <c r="AD34" i="3" s="1"/>
  <c r="AB34" i="3"/>
  <c r="AJ5" i="3"/>
  <c r="U271" i="3"/>
  <c r="U180" i="3"/>
  <c r="U306" i="3"/>
  <c r="U327" i="3"/>
  <c r="U103" i="3"/>
  <c r="U285" i="3"/>
  <c r="B9" i="8"/>
  <c r="L9" i="8" s="1"/>
  <c r="M9" i="8" s="1"/>
  <c r="U257" i="3"/>
  <c r="U292" i="3"/>
  <c r="B10" i="8"/>
  <c r="L10" i="8" s="1"/>
  <c r="M10" i="8" s="1"/>
  <c r="N10" i="8" s="1"/>
  <c r="T10" i="8" s="1"/>
  <c r="B16" i="8"/>
  <c r="L16" i="8" s="1"/>
  <c r="M16" i="8" s="1"/>
  <c r="N16" i="8" s="1"/>
  <c r="T16" i="8" s="1"/>
  <c r="U341" i="3"/>
  <c r="U362" i="3"/>
  <c r="U138" i="3"/>
  <c r="L8" i="8"/>
  <c r="U264" i="3"/>
  <c r="B14" i="8"/>
  <c r="L14" i="8" s="1"/>
  <c r="M14" i="8" s="1"/>
  <c r="N14" i="8" s="1"/>
  <c r="T14" i="8" s="1"/>
  <c r="L136" i="3"/>
  <c r="S136" i="3"/>
  <c r="L289" i="3"/>
  <c r="S289" i="3"/>
  <c r="L292" i="3"/>
  <c r="T292" i="3"/>
  <c r="T349" i="3"/>
  <c r="L349" i="3"/>
  <c r="L356" i="3"/>
  <c r="T356" i="3"/>
  <c r="L338" i="3"/>
  <c r="S338" i="3"/>
  <c r="L322" i="3"/>
  <c r="T322" i="3"/>
  <c r="L348" i="3"/>
  <c r="T348" i="3"/>
  <c r="L245" i="3"/>
  <c r="T245" i="3"/>
  <c r="L281" i="3"/>
  <c r="T281" i="3"/>
  <c r="L284" i="3"/>
  <c r="T284" i="3"/>
  <c r="L261" i="3"/>
  <c r="S261" i="3"/>
  <c r="B13" i="8"/>
  <c r="L290" i="3"/>
  <c r="S290" i="3"/>
  <c r="L169" i="3"/>
  <c r="T169" i="3"/>
  <c r="S101" i="3"/>
  <c r="L101" i="3"/>
  <c r="L179" i="3"/>
  <c r="T179" i="3"/>
  <c r="L325" i="3"/>
  <c r="S325" i="3"/>
  <c r="L357" i="3"/>
  <c r="T357" i="3"/>
  <c r="T277" i="3"/>
  <c r="L277" i="3"/>
  <c r="L270" i="3"/>
  <c r="T270" i="3"/>
  <c r="L135" i="3"/>
  <c r="S135" i="3"/>
  <c r="L226" i="3"/>
  <c r="S226" i="3"/>
  <c r="L252" i="3"/>
  <c r="T252" i="3"/>
  <c r="L145" i="3"/>
  <c r="T145" i="3"/>
  <c r="T306" i="3"/>
  <c r="T253" i="3"/>
  <c r="B12" i="8"/>
  <c r="L12" i="8" s="1"/>
  <c r="M12" i="8" s="1"/>
  <c r="S12" i="8" s="1"/>
  <c r="U299" i="3"/>
  <c r="L215" i="3"/>
  <c r="T215" i="3"/>
  <c r="L242" i="3"/>
  <c r="T242" i="3"/>
  <c r="L260" i="3"/>
  <c r="T260" i="3"/>
  <c r="S359" i="3"/>
  <c r="L359" i="3"/>
  <c r="L309" i="3"/>
  <c r="T309" i="3"/>
  <c r="L334" i="3"/>
  <c r="T334" i="3"/>
  <c r="B15" i="8"/>
  <c r="L15" i="8" s="1"/>
  <c r="M15" i="8" s="1"/>
  <c r="N15" i="8" s="1"/>
  <c r="T15" i="8" s="1"/>
  <c r="S178" i="3"/>
  <c r="L178" i="3"/>
  <c r="T314" i="3"/>
  <c r="L314" i="3"/>
  <c r="T271" i="3"/>
  <c r="L271" i="3"/>
  <c r="U313" i="3"/>
  <c r="L335" i="3"/>
  <c r="T335" i="3"/>
  <c r="T293" i="3"/>
  <c r="L293" i="3"/>
  <c r="Q16" i="8"/>
  <c r="Q6" i="8"/>
  <c r="P11" i="8"/>
  <c r="P7" i="8"/>
  <c r="P15" i="8"/>
  <c r="Q8" i="8"/>
  <c r="Q11" i="8"/>
  <c r="Q7" i="8"/>
  <c r="Q13" i="8"/>
  <c r="P6" i="8"/>
  <c r="P10" i="8"/>
  <c r="Q12" i="8"/>
  <c r="C13" i="8"/>
  <c r="G16" i="8"/>
  <c r="G12" i="8"/>
  <c r="F10" i="8"/>
  <c r="E11" i="8"/>
  <c r="F11" i="8"/>
  <c r="C10" i="8"/>
  <c r="E8" i="8"/>
  <c r="C7" i="8"/>
  <c r="E16" i="8"/>
  <c r="D9" i="8"/>
  <c r="D10" i="8"/>
  <c r="E10" i="8"/>
  <c r="D7" i="8"/>
  <c r="E7" i="8"/>
  <c r="F7" i="8"/>
  <c r="F8" i="8"/>
  <c r="C9" i="8"/>
  <c r="E12" i="8"/>
  <c r="D11" i="8"/>
  <c r="F12" i="8"/>
  <c r="E15" i="8"/>
  <c r="C8" i="8"/>
  <c r="C11" i="8"/>
  <c r="D12" i="8"/>
  <c r="C14" i="8"/>
  <c r="D6" i="8"/>
  <c r="F6" i="8"/>
  <c r="E6" i="8"/>
  <c r="C6" i="8"/>
  <c r="Q5" i="8"/>
  <c r="T3" i="3"/>
  <c r="L3" i="3"/>
  <c r="G7" i="4"/>
  <c r="B5" i="8"/>
  <c r="B17" i="8" s="1"/>
  <c r="G5" i="19" s="1"/>
  <c r="G11" i="19" s="1"/>
  <c r="W6" i="3" a="1"/>
  <c r="E9" i="8" a="1"/>
  <c r="V14" i="8"/>
  <c r="F13" i="8" a="1"/>
  <c r="D15" i="8" a="1"/>
  <c r="C15" i="8" a="1"/>
  <c r="W15" i="8"/>
  <c r="G10" i="8" a="1"/>
  <c r="E13" i="8" a="1"/>
  <c r="V12" i="8"/>
  <c r="F14" i="8" a="1"/>
  <c r="V13" i="8"/>
  <c r="V16" i="8"/>
  <c r="V8" i="8"/>
  <c r="D13" i="8" a="1"/>
  <c r="X6" i="8"/>
  <c r="F16" i="8" a="1"/>
  <c r="F15" i="8" a="1"/>
  <c r="D16" i="8" a="1"/>
  <c r="X11" i="8"/>
  <c r="W10" i="8"/>
  <c r="C16" i="8" a="1"/>
  <c r="G15" i="8" a="1"/>
  <c r="V9" i="8"/>
  <c r="D8" i="8" a="1"/>
  <c r="F9" i="8" a="1"/>
  <c r="X7" i="8"/>
  <c r="D14" i="8" a="1"/>
  <c r="W9" i="8"/>
  <c r="E14" i="8" a="1"/>
  <c r="X5" i="8"/>
  <c r="W14" i="8"/>
  <c r="C12" i="8" a="1"/>
  <c r="Q19" i="8" l="1"/>
  <c r="N6" i="8"/>
  <c r="T6" i="8" s="1"/>
  <c r="Q17" i="8"/>
  <c r="D19" i="19" s="1"/>
  <c r="N7" i="8"/>
  <c r="T7" i="8" s="1"/>
  <c r="M11" i="8"/>
  <c r="M8" i="8"/>
  <c r="L18" i="8"/>
  <c r="L13" i="8"/>
  <c r="L19" i="8" s="1"/>
  <c r="B20" i="8"/>
  <c r="B19" i="8"/>
  <c r="B18" i="8"/>
  <c r="AK5" i="3"/>
  <c r="AL5" i="3" s="1"/>
  <c r="W6" i="3"/>
  <c r="AF5" i="3"/>
  <c r="AE38" i="3"/>
  <c r="AE34" i="3"/>
  <c r="G10" i="8"/>
  <c r="S14" i="8"/>
  <c r="F15" i="8"/>
  <c r="D8" i="8"/>
  <c r="S9" i="8"/>
  <c r="N9" i="8"/>
  <c r="T9" i="8" s="1"/>
  <c r="D14" i="8"/>
  <c r="D13" i="8"/>
  <c r="E9" i="8"/>
  <c r="F16" i="8"/>
  <c r="C16" i="8"/>
  <c r="S10" i="8"/>
  <c r="P12" i="8"/>
  <c r="P14" i="8"/>
  <c r="P9" i="8"/>
  <c r="Q15" i="8"/>
  <c r="Q14" i="8"/>
  <c r="Q9" i="8"/>
  <c r="P8" i="8"/>
  <c r="P13" i="8"/>
  <c r="E13" i="8"/>
  <c r="E14" i="8"/>
  <c r="F9" i="8"/>
  <c r="D16" i="8"/>
  <c r="F13" i="8"/>
  <c r="C12" i="8"/>
  <c r="G15" i="8"/>
  <c r="C15" i="8"/>
  <c r="N12" i="8"/>
  <c r="T12" i="8" s="1"/>
  <c r="S16" i="8"/>
  <c r="S15" i="8"/>
  <c r="F14" i="8"/>
  <c r="P16" i="8"/>
  <c r="Q10" i="8"/>
  <c r="D15" i="8"/>
  <c r="D19" i="4"/>
  <c r="R7" i="8"/>
  <c r="R6" i="8"/>
  <c r="R11" i="8"/>
  <c r="P5" i="8"/>
  <c r="P17" i="8" s="1"/>
  <c r="D18" i="19" s="1"/>
  <c r="L5" i="8"/>
  <c r="G5" i="4"/>
  <c r="X9" i="8"/>
  <c r="X6" i="3" a="1"/>
  <c r="Y6" i="8"/>
  <c r="X8" i="8"/>
  <c r="Z6" i="3" a="1"/>
  <c r="X16" i="8"/>
  <c r="X13" i="8"/>
  <c r="X10" i="8"/>
  <c r="X12" i="8"/>
  <c r="X15" i="8"/>
  <c r="X14" i="8"/>
  <c r="R14" i="8" l="1"/>
  <c r="R15" i="8"/>
  <c r="R12" i="8"/>
  <c r="R13" i="8"/>
  <c r="R16" i="8"/>
  <c r="R8" i="8"/>
  <c r="R9" i="8"/>
  <c r="R20" i="8"/>
  <c r="R19" i="8"/>
  <c r="Q18" i="8"/>
  <c r="Q20" i="8"/>
  <c r="P20" i="8"/>
  <c r="P18" i="8"/>
  <c r="P19" i="8"/>
  <c r="S8" i="8"/>
  <c r="S18" i="8" s="1"/>
  <c r="M18" i="8"/>
  <c r="N8" i="8"/>
  <c r="T8" i="8" s="1"/>
  <c r="T18" i="8" s="1"/>
  <c r="M13" i="8"/>
  <c r="M20" i="8" s="1"/>
  <c r="L20" i="8"/>
  <c r="M5" i="8"/>
  <c r="L17" i="8"/>
  <c r="S11" i="8"/>
  <c r="N11" i="8"/>
  <c r="T11" i="8" s="1"/>
  <c r="D18" i="4"/>
  <c r="X6" i="3"/>
  <c r="AA6" i="3" s="1"/>
  <c r="AO5" i="3"/>
  <c r="Z6" i="3"/>
  <c r="R10" i="8"/>
  <c r="R5" i="8"/>
  <c r="R17" i="8" s="1"/>
  <c r="R18" i="8" l="1"/>
  <c r="S5" i="8"/>
  <c r="S17" i="8" s="1"/>
  <c r="N5" i="8"/>
  <c r="T5" i="8" s="1"/>
  <c r="T17" i="8" s="1"/>
  <c r="G9" i="19" s="1"/>
  <c r="M19" i="8"/>
  <c r="M17" i="8"/>
  <c r="S13" i="8"/>
  <c r="S20" i="8" s="1"/>
  <c r="N13" i="8"/>
  <c r="T13" i="8" s="1"/>
  <c r="T20" i="8" s="1"/>
  <c r="Y6" i="3"/>
  <c r="AC6" i="3" s="1"/>
  <c r="AD6" i="3" s="1"/>
  <c r="AB6" i="3"/>
  <c r="V6" i="3"/>
  <c r="D20" i="19" l="1"/>
  <c r="S19" i="8"/>
  <c r="T19" i="8"/>
  <c r="D20" i="4"/>
  <c r="AE6" i="3"/>
  <c r="Y5" i="8"/>
  <c r="Y17" i="8" l="1"/>
  <c r="D21" i="19" s="1"/>
  <c r="D23" i="19" s="1"/>
  <c r="D24" i="19" s="1"/>
  <c r="D21" i="4"/>
  <c r="D23" i="4" s="1"/>
  <c r="D2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<sst xmlns="http://schemas.openxmlformats.org/spreadsheetml/2006/main" count="1676" uniqueCount="292">
  <si>
    <t>Heure début</t>
  </si>
  <si>
    <t>Heure fin</t>
  </si>
  <si>
    <t>Temps travail intra-hospit</t>
  </si>
  <si>
    <t>Garde appelable</t>
  </si>
  <si>
    <t>Lundi</t>
  </si>
  <si>
    <t>Mardi</t>
  </si>
  <si>
    <t>Mercredi</t>
  </si>
  <si>
    <t>Jeudi</t>
  </si>
  <si>
    <t>Vendredi</t>
  </si>
  <si>
    <t>Samedi</t>
  </si>
  <si>
    <t>Dimanche</t>
  </si>
  <si>
    <t>Code jour</t>
  </si>
  <si>
    <t>Jour ID</t>
  </si>
  <si>
    <t>Test JF</t>
  </si>
  <si>
    <t>Code def</t>
  </si>
  <si>
    <t>Heures scientifiques</t>
  </si>
  <si>
    <t>Jours fériés Belgique 2021-2022</t>
  </si>
  <si>
    <t>OCTOBRE 2021</t>
  </si>
  <si>
    <t>NOVEMBRE 2021</t>
  </si>
  <si>
    <t>Total heures prestées</t>
  </si>
  <si>
    <t>Heures &lt; 8h</t>
  </si>
  <si>
    <t>Heures retour hôpital</t>
  </si>
  <si>
    <t>8h-20h</t>
  </si>
  <si>
    <t>Heures &gt; 20h</t>
  </si>
  <si>
    <t>Référence heures</t>
  </si>
  <si>
    <t>Heures &lt; 8h arrondi</t>
  </si>
  <si>
    <t>Heures &gt; 20h arrondi</t>
  </si>
  <si>
    <t>Vérif positif</t>
  </si>
  <si>
    <t>Temps de travail retour garde appelable</t>
  </si>
  <si>
    <t>Temps de travail scientifique</t>
  </si>
  <si>
    <t>Salaire mensuel (brut)</t>
  </si>
  <si>
    <t>Nom</t>
  </si>
  <si>
    <t>Prénom</t>
  </si>
  <si>
    <t>Hôpital</t>
  </si>
  <si>
    <t>Service</t>
  </si>
  <si>
    <t>Opting-out ?</t>
  </si>
  <si>
    <t>Salaire horaire</t>
  </si>
  <si>
    <t>+50%</t>
  </si>
  <si>
    <t>+25%</t>
  </si>
  <si>
    <t>Temps de travail heures inconfortables</t>
  </si>
  <si>
    <t>Temps de travail heures confortables</t>
  </si>
  <si>
    <t>Début contrat</t>
  </si>
  <si>
    <t>Jours off</t>
  </si>
  <si>
    <t>Congés annuels</t>
  </si>
  <si>
    <t>Congés scientifiques</t>
  </si>
  <si>
    <t>Maladie</t>
  </si>
  <si>
    <t>Petit chômage</t>
  </si>
  <si>
    <t>Report jour férié</t>
  </si>
  <si>
    <t>Valeurs congés</t>
  </si>
  <si>
    <t>Opting-in</t>
  </si>
  <si>
    <t>Opting-out</t>
  </si>
  <si>
    <t>Total heures travaillées</t>
  </si>
  <si>
    <t>Moyennes hebdomadaires</t>
  </si>
  <si>
    <t>Total heures &lt; 8h &amp; &gt; 20h semaine</t>
  </si>
  <si>
    <t>Total heures samedi</t>
  </si>
  <si>
    <t>Total heures dimanche &amp; JF</t>
  </si>
  <si>
    <t>Temps de travail</t>
  </si>
  <si>
    <t>Mois</t>
  </si>
  <si>
    <t>Octobre</t>
  </si>
  <si>
    <t>Novembre</t>
  </si>
  <si>
    <t>Test congé</t>
  </si>
  <si>
    <t>#ligne</t>
  </si>
  <si>
    <t>Heures comptabilisées congés</t>
  </si>
  <si>
    <t>Décembre 2021</t>
  </si>
  <si>
    <t>Décembre</t>
  </si>
  <si>
    <t>Octobre 2021</t>
  </si>
  <si>
    <t>Novembre 2021</t>
  </si>
  <si>
    <t>Janvier 2022</t>
  </si>
  <si>
    <t>Février 2022</t>
  </si>
  <si>
    <t>Mars 2022</t>
  </si>
  <si>
    <t>Avril 2022</t>
  </si>
  <si>
    <t>Mai 2022</t>
  </si>
  <si>
    <t>Juin 2022</t>
  </si>
  <si>
    <t>Juillet 2022</t>
  </si>
  <si>
    <t>Aout 2022</t>
  </si>
  <si>
    <t>Septembre 2022</t>
  </si>
  <si>
    <t>S1</t>
  </si>
  <si>
    <t>S2</t>
  </si>
  <si>
    <t>Total année</t>
  </si>
  <si>
    <t>S3</t>
  </si>
  <si>
    <t>S4</t>
  </si>
  <si>
    <t>S5</t>
  </si>
  <si>
    <t>S6</t>
  </si>
  <si>
    <t>DECEMBRE 2021</t>
  </si>
  <si>
    <t>Total h</t>
  </si>
  <si>
    <t>Test jour</t>
  </si>
  <si>
    <t>Rémunération</t>
  </si>
  <si>
    <t>Salaire de base</t>
  </si>
  <si>
    <t>Maxima théoriques mensuels</t>
  </si>
  <si>
    <t>Nombre jour</t>
  </si>
  <si>
    <t>Nombre d'heures (limite 48h)</t>
  </si>
  <si>
    <t>Nombre d'heures (limite 60h)</t>
  </si>
  <si>
    <t>Total h après paiement h inconfortables</t>
  </si>
  <si>
    <t>H résiduelles &gt; 48h</t>
  </si>
  <si>
    <t>Heures inconfortables</t>
  </si>
  <si>
    <t>Dimanche &amp; JF (50%)</t>
  </si>
  <si>
    <t>Nuit &amp; samedi (25%)</t>
  </si>
  <si>
    <t>Total h ok calcul</t>
  </si>
  <si>
    <t>Sous-total extras</t>
  </si>
  <si>
    <t>Total mensuel</t>
  </si>
  <si>
    <t>Données brutes</t>
  </si>
  <si>
    <t>Total heures prestées arrondi</t>
  </si>
  <si>
    <t>Cher Confrère, chère Consoeur,</t>
  </si>
  <si>
    <t>COMMENT UTILISER L'OUTIL ?</t>
  </si>
  <si>
    <t>Gardes appelables</t>
  </si>
  <si>
    <t>0h-8h</t>
  </si>
  <si>
    <t>20h-0h</t>
  </si>
  <si>
    <t>JANVIER 2022</t>
  </si>
  <si>
    <t>Janvier</t>
  </si>
  <si>
    <t>FEVRIER 2022</t>
  </si>
  <si>
    <t>Février</t>
  </si>
  <si>
    <t>Mars</t>
  </si>
  <si>
    <t>AVRIL 2022</t>
  </si>
  <si>
    <t>MARS 2022</t>
  </si>
  <si>
    <t>Avril</t>
  </si>
  <si>
    <t>MAI 2022</t>
  </si>
  <si>
    <t>Mai</t>
  </si>
  <si>
    <t>Moyenne Lu-Di</t>
  </si>
  <si>
    <t>Université</t>
  </si>
  <si>
    <t>Universités</t>
  </si>
  <si>
    <t>UCL</t>
  </si>
  <si>
    <t>ULB</t>
  </si>
  <si>
    <t>ULiège</t>
  </si>
  <si>
    <t>Provinces</t>
  </si>
  <si>
    <t>Brabant Wallon</t>
  </si>
  <si>
    <t>Hainaut</t>
  </si>
  <si>
    <t>Liège</t>
  </si>
  <si>
    <t>Luxembourg</t>
  </si>
  <si>
    <t>Namur</t>
  </si>
  <si>
    <t>Clinique du bois de la pierre</t>
  </si>
  <si>
    <t>Clinique de la fôret de Soignes</t>
  </si>
  <si>
    <t>Clinique Saint-Pierre (Ottignies)</t>
  </si>
  <si>
    <t>Jolimont - Nivelle</t>
  </si>
  <si>
    <t>Jolimont - Tubize</t>
  </si>
  <si>
    <t>CHIREC - Braine-L'Alleud</t>
  </si>
  <si>
    <t>Bruxelles</t>
  </si>
  <si>
    <t>Cliniques Universitaires Saint-Luc</t>
  </si>
  <si>
    <t>Erasme</t>
  </si>
  <si>
    <t>William Lennox</t>
  </si>
  <si>
    <t>La Petite Maison asbl</t>
  </si>
  <si>
    <t>Le Domaine</t>
  </si>
  <si>
    <t>Vivalia - Arlon</t>
  </si>
  <si>
    <t>EpiCURA - Ath</t>
  </si>
  <si>
    <t>Vivalia - Bastogne</t>
  </si>
  <si>
    <t>Vivalia - Bertrix</t>
  </si>
  <si>
    <t>Jolimont - Warquignies</t>
  </si>
  <si>
    <t>EpiCURA - Hornu</t>
  </si>
  <si>
    <t>Saint-Charles</t>
  </si>
  <si>
    <t>GHdC - Notre-Dame</t>
  </si>
  <si>
    <t>GHdC - Saint-Joseph</t>
  </si>
  <si>
    <t>GHdC - IMTR</t>
  </si>
  <si>
    <t>CHU Charleroi - Marie Curie</t>
  </si>
  <si>
    <t>CHU Charleroi - Marchienne-au-Pont</t>
  </si>
  <si>
    <t>CHU Charleroi - André Vésale</t>
  </si>
  <si>
    <t>Clinique Notre-Dame de Grace</t>
  </si>
  <si>
    <t>CHU Charleroi - Van Gogh</t>
  </si>
  <si>
    <t>GHdC - Charles-Albert Frere</t>
  </si>
  <si>
    <t>GHdC - Sainte-Thérèse</t>
  </si>
  <si>
    <t>Centre de santé des Fagnes - Chimay</t>
  </si>
  <si>
    <t>CHU de Liège</t>
  </si>
  <si>
    <t>Feux Follets</t>
  </si>
  <si>
    <t>CHR Citadelle</t>
  </si>
  <si>
    <t>CHR Huy</t>
  </si>
  <si>
    <t>Les Goelands</t>
  </si>
  <si>
    <t>Jolimont - Jolimont</t>
  </si>
  <si>
    <t>CHU Tivoli</t>
  </si>
  <si>
    <t>Saint-Jean de Dieu</t>
  </si>
  <si>
    <t>Vivalia - Libramont</t>
  </si>
  <si>
    <t>Clinique Notre Dame des Anges</t>
  </si>
  <si>
    <t>CHC - MontLégia</t>
  </si>
  <si>
    <t>L'accueil</t>
  </si>
  <si>
    <t>Jolimont - Lobbes</t>
  </si>
  <si>
    <t>CH Reine Astrid</t>
  </si>
  <si>
    <t>Saint-Bernard</t>
  </si>
  <si>
    <t>Vivalia - Marche-en-Famenne</t>
  </si>
  <si>
    <t>Jolimont - Mons</t>
  </si>
  <si>
    <t>CHU Ambroise Paré</t>
  </si>
  <si>
    <t>Chène aux haies</t>
  </si>
  <si>
    <t>CH Mouscron</t>
  </si>
  <si>
    <t>CHU UCL Namur - Sainte-Elisabeth</t>
  </si>
  <si>
    <t>CHU UCL Namur - Godinne</t>
  </si>
  <si>
    <t>CHU UCL Namur - Dinant</t>
  </si>
  <si>
    <t>Saint-Luc - Bouge</t>
  </si>
  <si>
    <t>Saint-Martin</t>
  </si>
  <si>
    <t>CHR - Namur</t>
  </si>
  <si>
    <t>Beau-Vallon</t>
  </si>
  <si>
    <t>CHC - Hermalle</t>
  </si>
  <si>
    <t>EpiCURA - Baudour</t>
  </si>
  <si>
    <t>CHR - Auvelais</t>
  </si>
  <si>
    <t>CH Bois de l'Abbaye</t>
  </si>
  <si>
    <t>CHR Haute Senne - Soignies</t>
  </si>
  <si>
    <t>CHwapi - Notre-Dame</t>
  </si>
  <si>
    <t>CHwapi - Union</t>
  </si>
  <si>
    <t>CHwapi - IMC</t>
  </si>
  <si>
    <t>Les Marronniers</t>
  </si>
  <si>
    <t>CHR Verviers</t>
  </si>
  <si>
    <t>Clinique Saint-Jean</t>
  </si>
  <si>
    <t>CHU Saint-Pierre</t>
  </si>
  <si>
    <t>Jules Bordet</t>
  </si>
  <si>
    <t>CHU Brugmann</t>
  </si>
  <si>
    <t>HUDERF</t>
  </si>
  <si>
    <t>Jean Titeca</t>
  </si>
  <si>
    <t>CDLE - Saint-Michel</t>
  </si>
  <si>
    <t>CDLE - Sainte-Elisabeth</t>
  </si>
  <si>
    <t>IRIS-SUD - Ixelles</t>
  </si>
  <si>
    <t>CHIREC - Sainte Anne - Saint Rémi</t>
  </si>
  <si>
    <t>IRIS-SUD - Bracops</t>
  </si>
  <si>
    <t>Valida</t>
  </si>
  <si>
    <t>CHIREC - Delta</t>
  </si>
  <si>
    <t>Epsylon - La Ramée</t>
  </si>
  <si>
    <t>Epsylon - Fond'Roy</t>
  </si>
  <si>
    <t>IRIS-SUD - Molière</t>
  </si>
  <si>
    <t>Province de l'hôpital</t>
  </si>
  <si>
    <t>BrabantWallon</t>
  </si>
  <si>
    <t>Anesthésie</t>
  </si>
  <si>
    <t>Chirurgie</t>
  </si>
  <si>
    <t>Neurochirurgie</t>
  </si>
  <si>
    <t>Gériatrie</t>
  </si>
  <si>
    <t>Chirurgie plastique</t>
  </si>
  <si>
    <t>Chirurgie abdominale</t>
  </si>
  <si>
    <t>Chirurgie thoracique</t>
  </si>
  <si>
    <t>Chirurgie vasculaire</t>
  </si>
  <si>
    <t>Gynéco-obstétrique</t>
  </si>
  <si>
    <t>Ophtalmologie</t>
  </si>
  <si>
    <t>Oto-rhino-laryngologie</t>
  </si>
  <si>
    <t>Urologie</t>
  </si>
  <si>
    <t>Chirurgie orthopédique</t>
  </si>
  <si>
    <t>Dermatologie</t>
  </si>
  <si>
    <t>Stomatologie</t>
  </si>
  <si>
    <t>Médecine interne</t>
  </si>
  <si>
    <t>Pneumologie</t>
  </si>
  <si>
    <t>Gastro-entérologie</t>
  </si>
  <si>
    <t>Oncologie médicale</t>
  </si>
  <si>
    <t>Pédiatrie</t>
  </si>
  <si>
    <t>Cardiologie</t>
  </si>
  <si>
    <t>Neuropsychiatrie</t>
  </si>
  <si>
    <t>Neurologie</t>
  </si>
  <si>
    <t>Psychiatrie</t>
  </si>
  <si>
    <t>Rhumatologie</t>
  </si>
  <si>
    <t>Médecine d'urgence</t>
  </si>
  <si>
    <t>Génétique clinique</t>
  </si>
  <si>
    <t>Médecine physique et réadaptation</t>
  </si>
  <si>
    <t>Biologie clinique</t>
  </si>
  <si>
    <t>Anatomo-pathologie</t>
  </si>
  <si>
    <t>Radiodiagnostic</t>
  </si>
  <si>
    <t>Radiothérapie-oncologie</t>
  </si>
  <si>
    <t>Médecine nucléaire</t>
  </si>
  <si>
    <t>Aout</t>
  </si>
  <si>
    <t>JUIN 2022</t>
  </si>
  <si>
    <t>JUILLET 2022</t>
  </si>
  <si>
    <t>AOUT 2022</t>
  </si>
  <si>
    <t>SEPTEMBRE 2022</t>
  </si>
  <si>
    <t>Juin</t>
  </si>
  <si>
    <t>Juillet</t>
  </si>
  <si>
    <t>Septembre</t>
  </si>
  <si>
    <t>Ligne 1</t>
  </si>
  <si>
    <t>Ligne n</t>
  </si>
  <si>
    <t>Signalétique</t>
  </si>
  <si>
    <t>Spécialité suivie</t>
  </si>
  <si>
    <t>Année</t>
  </si>
  <si>
    <t>1ère année</t>
  </si>
  <si>
    <t>2ème année</t>
  </si>
  <si>
    <t>3ème année</t>
  </si>
  <si>
    <t>4ème année</t>
  </si>
  <si>
    <t>5ème année</t>
  </si>
  <si>
    <t>6ème année</t>
  </si>
  <si>
    <t>7ème année et +</t>
  </si>
  <si>
    <t>Temps de travail standard</t>
  </si>
  <si>
    <t>Début prestation</t>
  </si>
  <si>
    <t>Début test jour</t>
  </si>
  <si>
    <t>Fin test jour</t>
  </si>
  <si>
    <t>Fin prestation</t>
  </si>
  <si>
    <t>Médiane prestation</t>
  </si>
  <si>
    <t>Médiane tronquée</t>
  </si>
  <si>
    <t>Médiane &lt; 8h ou &gt; 8h ?</t>
  </si>
  <si>
    <t>Même jour ?</t>
  </si>
  <si>
    <t>Forfait octroyé</t>
  </si>
  <si>
    <t>Test forfait à accorder</t>
  </si>
  <si>
    <t>Garde appelable, période 1</t>
  </si>
  <si>
    <t>Garde appelable, période 2</t>
  </si>
  <si>
    <t>T1</t>
  </si>
  <si>
    <t>T2</t>
  </si>
  <si>
    <t>T3</t>
  </si>
  <si>
    <t>T4</t>
  </si>
  <si>
    <t>Moyenne hebdomadaire</t>
  </si>
  <si>
    <t>Total trimestre</t>
  </si>
  <si>
    <t>Outil d'enregistrement du temps de travail et de calcul des indemnités - DeMeFF asbl - v1.1 - 03/11/2021</t>
  </si>
  <si>
    <t>Nous sommes heureux·ses de te mettre à disposition un outil d'enregistrement du temps de travail qui te permettra d'encoder tes heures réellement prestées, de calculer les sursalaires et de garder une trace de toute ton activité hospitalière.
Ceci est la première version de l'outil, il sera amené à évoluer. Il est possible que des erreurs existent dans cette version. Si tu constates une erreur ou si des calculs te semblent erronés, n'hésite pas à nous contacter (via Facebook ou par email - contact@ladelegation.be). Nous te tiendrons au courant de tout problème mis en évidence et d'éventuelles mises à jour.</t>
  </si>
  <si>
    <r>
      <t xml:space="preserve">Il est indispensable de suivre les instructions afin que l'outil puisse fonctionner.
1- Compléter le cadre sur cette page avec tes informations personnelles. 
2- Compléter l'encodage de tes horaires dans les onglets mensuels de couleur </t>
    </r>
    <r>
      <rPr>
        <sz val="11"/>
        <color rgb="FFFF0000"/>
        <rFont val="Calibri"/>
        <family val="2"/>
        <scheme val="minor"/>
      </rPr>
      <t>rouge</t>
    </r>
    <r>
      <rPr>
        <sz val="11"/>
        <rFont val="Calibri"/>
        <family val="2"/>
        <scheme val="minor"/>
      </rPr>
      <t>.</t>
    </r>
    <r>
      <rPr>
        <sz val="11"/>
        <color theme="1"/>
        <rFont val="Calibri"/>
        <family val="2"/>
        <scheme val="minor"/>
      </rPr>
      <t xml:space="preserve">
3- Génération d'un récapitulatif (mensuel ou trimestriel) dans les onglets </t>
    </r>
    <r>
      <rPr>
        <sz val="11"/>
        <color rgb="FF0070C0"/>
        <rFont val="Calibri"/>
        <family val="2"/>
        <scheme val="minor"/>
      </rPr>
      <t>bleus</t>
    </r>
    <r>
      <rPr>
        <sz val="11"/>
        <color theme="1"/>
        <rFont val="Calibri"/>
        <family val="2"/>
        <scheme val="minor"/>
      </rPr>
      <t>.
4- Envoi du rapport mensuellement à ta DRH avec la DeMeFF en copie (tempsdetravail@ladelegation.be)</t>
    </r>
  </si>
  <si>
    <t>INSTRUCTIONS</t>
  </si>
  <si>
    <r>
      <t xml:space="preserve">1- Format d'encodage </t>
    </r>
    <r>
      <rPr>
        <b/>
        <sz val="11"/>
        <color theme="1"/>
        <rFont val="Calibri"/>
        <family val="2"/>
        <scheme val="minor"/>
      </rPr>
      <t>hh:mm</t>
    </r>
    <r>
      <rPr>
        <sz val="11"/>
        <color theme="1"/>
        <rFont val="Calibri"/>
        <family val="2"/>
        <scheme val="minor"/>
      </rPr>
      <t xml:space="preserve"> (i.e 8:32, 0:00, 24:00, 6:03, 21:56).
2- Pour les prestations </t>
    </r>
    <r>
      <rPr>
        <b/>
        <sz val="11"/>
        <color theme="1"/>
        <rFont val="Calibri"/>
        <family val="2"/>
        <scheme val="minor"/>
      </rPr>
      <t>à cheval sur deux jours</t>
    </r>
    <r>
      <rPr>
        <sz val="11"/>
        <color theme="1"/>
        <rFont val="Calibri"/>
        <family val="2"/>
        <scheme val="minor"/>
      </rPr>
      <t xml:space="preserve">, il faut encoder une première prestation avec une heure de fin à 24:00 et la suivante commençant à 0:00 le jour suivant. Par exemple, si tu travailles de 8h30 à 8h30, tu devras encoder 8:30-24:00 pour le premier jour, et 0:00-8:30 pour le second.
3- Les gardes appelables avec retour en moins de 20 minutes à l'hôpital sont à encoder </t>
    </r>
    <r>
      <rPr>
        <b/>
        <sz val="11"/>
        <color theme="1"/>
        <rFont val="Calibri"/>
        <family val="2"/>
        <scheme val="minor"/>
      </rPr>
      <t>comme du temps de travail intra-muros</t>
    </r>
    <r>
      <rPr>
        <sz val="11"/>
        <color theme="1"/>
        <rFont val="Calibri"/>
        <family val="2"/>
        <scheme val="minor"/>
      </rPr>
      <t>.
nb : il sera affiché 0:00 quand tu encodes 24:00, c'est normal.</t>
    </r>
  </si>
  <si>
    <t>Par souci de transparence, les feuilles de calcul vous sont laissées accessibles. Tous les champs et pages non utiles à l'encodage sont protégés par mot de passe pour éviter les suppressions accidentelles. Le mot de passe est DeMeFF.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</si>
</sst>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numFmt numFmtId="165" formatCode="#,##0.00\ [$€-1]"/>
    <numFmt numFmtId="166" formatCode="[h]&quot;h&quot;mm;@"/>
    <numFmt numFmtId="167" formatCode="[$-F400]h:mm:ss\ AM/PM"/>
    <numFmt numFmtId="168" formatCode="_-* #,##0.00\ [$€-40C]_-;\-* #,##0.00\ [$€-40C]_-;_-* &quot;-&quot;??\ [$€-40C]_-;_-@_-"/>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22"/>
      <color theme="1"/>
      <name val="Calibri"/>
      <family val="2"/>
      <scheme val="minor"/>
    </font>
    <font>
      <sz val="11"/>
      <name val="Calibri"/>
      <family val="2"/>
      <scheme val="minor"/>
    </font>
    <font>
      <b/>
      <sz val="11"/>
      <color rgb="FF9B0000"/>
      <name val="Calibri"/>
      <family val="2"/>
      <scheme val="minor"/>
    </font>
    <font>
      <b/>
      <sz val="20"/>
      <color theme="1"/>
      <name val="Calibri"/>
      <family val="2"/>
      <scheme val="minor"/>
    </font>
    <font>
      <b/>
      <sz val="28"/>
      <color theme="1"/>
      <name val="Calibri"/>
      <family val="2"/>
      <scheme val="minor"/>
    </font>
    <font>
      <b/>
      <sz val="16"/>
      <color theme="1"/>
      <name val="Calibri"/>
      <family val="2"/>
      <scheme val="minor"/>
    </font>
    <font>
      <sz val="8"/>
      <name val="Calibri"/>
      <family val="2"/>
      <scheme val="minor"/>
    </font>
    <font>
      <sz val="11"/>
      <color rgb="FF0070C0"/>
      <name val="Calibri"/>
      <family val="2"/>
      <scheme val="minor"/>
    </font>
    <font>
      <sz val="7"/>
      <color theme="2"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D5D5"/>
        <bgColor indexed="64"/>
      </patternFill>
    </fill>
    <fill>
      <patternFill patternType="solid">
        <fgColor rgb="FFF9F2ED"/>
        <bgColor indexed="64"/>
      </patternFill>
    </fill>
  </fills>
  <borders count="41">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auto="1"/>
      </left>
      <right style="dashed">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dashed">
        <color indexed="64"/>
      </right>
      <top/>
      <bottom/>
      <diagonal/>
    </border>
    <border>
      <left style="dashed">
        <color indexed="64"/>
      </left>
      <right style="thin">
        <color indexed="64"/>
      </right>
      <top/>
      <bottom/>
      <diagonal/>
    </border>
    <border>
      <left style="dashed">
        <color auto="1"/>
      </left>
      <right style="thin">
        <color indexed="64"/>
      </right>
      <top/>
      <bottom style="medium">
        <color indexed="64"/>
      </bottom>
      <diagonal/>
    </border>
    <border>
      <left style="thick">
        <color rgb="FF9B0000"/>
      </left>
      <right/>
      <top style="thick">
        <color rgb="FF9B0000"/>
      </top>
      <bottom/>
      <diagonal/>
    </border>
    <border>
      <left/>
      <right style="medium">
        <color indexed="64"/>
      </right>
      <top style="thick">
        <color rgb="FF9B0000"/>
      </top>
      <bottom/>
      <diagonal/>
    </border>
    <border>
      <left style="medium">
        <color indexed="64"/>
      </left>
      <right/>
      <top style="thick">
        <color rgb="FF9B0000"/>
      </top>
      <bottom/>
      <diagonal/>
    </border>
    <border>
      <left/>
      <right style="thin">
        <color indexed="64"/>
      </right>
      <top style="thick">
        <color rgb="FF9B0000"/>
      </top>
      <bottom/>
      <diagonal/>
    </border>
    <border>
      <left style="thin">
        <color indexed="64"/>
      </left>
      <right/>
      <top style="thick">
        <color rgb="FF9B0000"/>
      </top>
      <bottom/>
      <diagonal/>
    </border>
    <border>
      <left/>
      <right/>
      <top style="thick">
        <color rgb="FF9B0000"/>
      </top>
      <bottom/>
      <diagonal/>
    </border>
    <border>
      <left/>
      <right style="thick">
        <color rgb="FF9B0000"/>
      </right>
      <top style="thick">
        <color rgb="FF9B0000"/>
      </top>
      <bottom/>
      <diagonal/>
    </border>
    <border>
      <left style="thick">
        <color rgb="FF9B0000"/>
      </left>
      <right/>
      <top/>
      <bottom/>
      <diagonal/>
    </border>
    <border>
      <left style="dashed">
        <color indexed="64"/>
      </left>
      <right style="thick">
        <color rgb="FF9B0000"/>
      </right>
      <top/>
      <bottom style="medium">
        <color indexed="64"/>
      </bottom>
      <diagonal/>
    </border>
    <border>
      <left style="thick">
        <color rgb="FF9B0000"/>
      </left>
      <right/>
      <top style="medium">
        <color auto="1"/>
      </top>
      <bottom/>
      <diagonal/>
    </border>
    <border>
      <left style="dashed">
        <color indexed="64"/>
      </left>
      <right style="thick">
        <color rgb="FF9B0000"/>
      </right>
      <top/>
      <bottom/>
      <diagonal/>
    </border>
    <border>
      <left style="thick">
        <color rgb="FF9B0000"/>
      </left>
      <right/>
      <top/>
      <bottom style="thick">
        <color rgb="FF9B0000"/>
      </bottom>
      <diagonal/>
    </border>
    <border>
      <left/>
      <right style="medium">
        <color auto="1"/>
      </right>
      <top/>
      <bottom style="thick">
        <color rgb="FF9B0000"/>
      </bottom>
      <diagonal/>
    </border>
    <border>
      <left style="medium">
        <color indexed="64"/>
      </left>
      <right style="dashed">
        <color indexed="64"/>
      </right>
      <top/>
      <bottom style="thick">
        <color rgb="FF9B0000"/>
      </bottom>
      <diagonal/>
    </border>
    <border>
      <left style="dashed">
        <color indexed="64"/>
      </left>
      <right style="thin">
        <color indexed="64"/>
      </right>
      <top/>
      <bottom style="thick">
        <color rgb="FF9B0000"/>
      </bottom>
      <diagonal/>
    </border>
    <border>
      <left style="thin">
        <color indexed="64"/>
      </left>
      <right style="dashed">
        <color indexed="64"/>
      </right>
      <top/>
      <bottom style="thick">
        <color rgb="FF9B0000"/>
      </bottom>
      <diagonal/>
    </border>
    <border>
      <left/>
      <right/>
      <top/>
      <bottom style="thick">
        <color rgb="FF9B0000"/>
      </bottom>
      <diagonal/>
    </border>
    <border>
      <left style="dashed">
        <color indexed="64"/>
      </left>
      <right style="dashed">
        <color indexed="64"/>
      </right>
      <top/>
      <bottom style="thick">
        <color rgb="FF9B0000"/>
      </bottom>
      <diagonal/>
    </border>
    <border>
      <left style="dashed">
        <color indexed="64"/>
      </left>
      <right style="thick">
        <color rgb="FF9B0000"/>
      </right>
      <top/>
      <bottom style="thick">
        <color rgb="FF9B0000"/>
      </bottom>
      <diagonal/>
    </border>
    <border>
      <left style="medium">
        <color rgb="FF9B0000"/>
      </left>
      <right/>
      <top style="medium">
        <color rgb="FF9B0000"/>
      </top>
      <bottom/>
      <diagonal/>
    </border>
    <border>
      <left/>
      <right style="medium">
        <color rgb="FF9B0000"/>
      </right>
      <top style="medium">
        <color rgb="FF9B0000"/>
      </top>
      <bottom/>
      <diagonal/>
    </border>
    <border>
      <left style="medium">
        <color rgb="FF9B0000"/>
      </left>
      <right/>
      <top/>
      <bottom/>
      <diagonal/>
    </border>
    <border>
      <left/>
      <right style="medium">
        <color rgb="FF9B0000"/>
      </right>
      <top/>
      <bottom/>
      <diagonal/>
    </border>
    <border>
      <left style="medium">
        <color rgb="FF9B0000"/>
      </left>
      <right/>
      <top/>
      <bottom style="medium">
        <color rgb="FF9B0000"/>
      </bottom>
      <diagonal/>
    </border>
    <border>
      <left/>
      <right style="medium">
        <color rgb="FF9B0000"/>
      </right>
      <top/>
      <bottom style="medium">
        <color rgb="FF9B0000"/>
      </bottom>
      <diagonal/>
    </border>
    <border>
      <left/>
      <right/>
      <top style="medium">
        <color rgb="FF9B0000"/>
      </top>
      <bottom/>
      <diagonal/>
    </border>
    <border>
      <left/>
      <right/>
      <top/>
      <bottom style="medium">
        <color rgb="FF9B0000"/>
      </bottom>
      <diagonal/>
    </border>
  </borders>
  <cellStyleXfs count="1">
    <xf numFmtId="0" fontId="0" fillId="0" borderId="0"/>
  </cellStyleXfs>
  <cellXfs count="195">
    <xf numFmtId="0" fontId="0" fillId="0" borderId="0" xfId="0"/>
    <xf numFmtId="14" fontId="0" fillId="0" borderId="0" xfId="0" applyNumberFormat="1"/>
    <xf numFmtId="0" fontId="0" fillId="0" borderId="0" xfId="0" applyAlignment="1">
      <alignment wrapText="1"/>
    </xf>
    <xf numFmtId="0" fontId="1" fillId="0" borderId="0" xfId="0" applyFont="1"/>
    <xf numFmtId="164" fontId="0" fillId="0" borderId="0" xfId="0" applyNumberFormat="1"/>
    <xf numFmtId="0" fontId="0" fillId="0" borderId="0" xfId="0" applyNumberFormat="1"/>
    <xf numFmtId="164" fontId="1" fillId="0" borderId="0" xfId="0" applyNumberFormat="1" applyFont="1"/>
    <xf numFmtId="165" fontId="0" fillId="0" borderId="0" xfId="0" applyNumberFormat="1"/>
    <xf numFmtId="9" fontId="0" fillId="0" borderId="0" xfId="0" applyNumberFormat="1"/>
    <xf numFmtId="0" fontId="0" fillId="0" borderId="0" xfId="0" quotePrefix="1"/>
    <xf numFmtId="9" fontId="0" fillId="0" borderId="0" xfId="0" quotePrefix="1" applyNumberFormat="1"/>
    <xf numFmtId="166" fontId="0" fillId="0" borderId="0" xfId="0" applyNumberFormat="1"/>
    <xf numFmtId="164" fontId="0" fillId="0" borderId="0" xfId="0" applyNumberFormat="1" applyAlignment="1">
      <alignment wrapText="1"/>
    </xf>
    <xf numFmtId="20" fontId="0" fillId="0" borderId="0" xfId="0" applyNumberFormat="1"/>
    <xf numFmtId="164" fontId="0" fillId="0" borderId="0" xfId="0" applyNumberFormat="1" applyAlignment="1">
      <alignment horizontal="right"/>
    </xf>
    <xf numFmtId="166" fontId="0" fillId="0" borderId="0" xfId="0" applyNumberFormat="1" applyAlignment="1">
      <alignment wrapText="1"/>
    </xf>
    <xf numFmtId="0" fontId="0" fillId="0" borderId="0" xfId="0" applyAlignment="1">
      <alignment horizontal="left" wrapText="1"/>
    </xf>
    <xf numFmtId="167" fontId="0" fillId="0" borderId="0" xfId="0" applyNumberFormat="1"/>
    <xf numFmtId="167" fontId="0" fillId="0" borderId="0" xfId="0" applyNumberFormat="1" applyAlignment="1">
      <alignment wrapText="1"/>
    </xf>
    <xf numFmtId="0" fontId="1" fillId="0" borderId="0" xfId="0" applyFont="1" applyAlignment="1">
      <alignment wrapText="1"/>
    </xf>
    <xf numFmtId="0" fontId="0" fillId="2" borderId="0" xfId="0" applyFill="1"/>
    <xf numFmtId="0" fontId="3" fillId="2" borderId="0" xfId="0" applyFont="1" applyFill="1"/>
    <xf numFmtId="164" fontId="0" fillId="2" borderId="0" xfId="0" applyNumberFormat="1" applyFill="1"/>
    <xf numFmtId="14" fontId="0" fillId="3" borderId="1" xfId="0" applyNumberFormat="1" applyFill="1" applyBorder="1"/>
    <xf numFmtId="164" fontId="0" fillId="3" borderId="9" xfId="0" applyNumberFormat="1" applyFill="1" applyBorder="1"/>
    <xf numFmtId="164" fontId="0" fillId="3" borderId="10" xfId="0" applyNumberFormat="1" applyFill="1" applyBorder="1"/>
    <xf numFmtId="164" fontId="0" fillId="3" borderId="6" xfId="0" applyNumberFormat="1" applyFill="1" applyBorder="1"/>
    <xf numFmtId="164" fontId="0" fillId="3" borderId="12" xfId="0" applyNumberFormat="1" applyFill="1" applyBorder="1"/>
    <xf numFmtId="164" fontId="0" fillId="3" borderId="0" xfId="0" applyNumberFormat="1" applyFill="1" applyBorder="1"/>
    <xf numFmtId="0" fontId="0" fillId="3" borderId="6" xfId="0" applyFill="1" applyBorder="1"/>
    <xf numFmtId="0" fontId="0" fillId="3" borderId="7" xfId="0" applyFill="1" applyBorder="1"/>
    <xf numFmtId="14" fontId="0" fillId="3" borderId="2" xfId="0" applyNumberFormat="1" applyFill="1" applyBorder="1"/>
    <xf numFmtId="164" fontId="0" fillId="3" borderId="11" xfId="0" applyNumberFormat="1" applyFill="1" applyBorder="1"/>
    <xf numFmtId="14" fontId="0" fillId="4" borderId="2" xfId="0" applyNumberFormat="1" applyFill="1" applyBorder="1"/>
    <xf numFmtId="164" fontId="0" fillId="4" borderId="11" xfId="0" applyNumberFormat="1" applyFill="1" applyBorder="1"/>
    <xf numFmtId="164" fontId="0" fillId="4" borderId="12" xfId="0" applyNumberFormat="1" applyFill="1" applyBorder="1"/>
    <xf numFmtId="164" fontId="0" fillId="4" borderId="6" xfId="0" applyNumberFormat="1" applyFill="1" applyBorder="1"/>
    <xf numFmtId="164" fontId="0" fillId="4" borderId="0" xfId="0" applyNumberFormat="1" applyFill="1" applyBorder="1"/>
    <xf numFmtId="0" fontId="0" fillId="4" borderId="6" xfId="0" applyFill="1" applyBorder="1"/>
    <xf numFmtId="0" fontId="0" fillId="4" borderId="7" xfId="0" applyFill="1" applyBorder="1"/>
    <xf numFmtId="164" fontId="0" fillId="4" borderId="8" xfId="0" applyNumberFormat="1" applyFill="1" applyBorder="1" applyAlignment="1">
      <alignment horizontal="center"/>
    </xf>
    <xf numFmtId="164" fontId="0" fillId="4" borderId="13" xfId="0" applyNumberFormat="1" applyFill="1" applyBorder="1" applyAlignment="1">
      <alignment horizontal="center"/>
    </xf>
    <xf numFmtId="164" fontId="0" fillId="4" borderId="4" xfId="0" applyNumberFormat="1" applyFill="1" applyBorder="1" applyAlignment="1">
      <alignment horizontal="center"/>
    </xf>
    <xf numFmtId="164" fontId="0" fillId="4" borderId="8" xfId="0" applyNumberFormat="1" applyFill="1" applyBorder="1"/>
    <xf numFmtId="164" fontId="0" fillId="4" borderId="5" xfId="0" applyNumberFormat="1" applyFill="1" applyBorder="1"/>
    <xf numFmtId="164" fontId="0" fillId="4" borderId="22" xfId="0" applyNumberFormat="1" applyFill="1" applyBorder="1"/>
    <xf numFmtId="0" fontId="0" fillId="3" borderId="23" xfId="0" applyFill="1" applyBorder="1"/>
    <xf numFmtId="0" fontId="0" fillId="3" borderId="24" xfId="0" applyFill="1" applyBorder="1"/>
    <xf numFmtId="0" fontId="0" fillId="4" borderId="21" xfId="0" applyFill="1" applyBorder="1"/>
    <xf numFmtId="0" fontId="0" fillId="4" borderId="24" xfId="0" applyFill="1" applyBorder="1"/>
    <xf numFmtId="0" fontId="0" fillId="3" borderId="21" xfId="0" applyFill="1" applyBorder="1"/>
    <xf numFmtId="0" fontId="0" fillId="3" borderId="25" xfId="0" applyFill="1" applyBorder="1"/>
    <xf numFmtId="14" fontId="0" fillId="3" borderId="26" xfId="0" applyNumberFormat="1" applyFill="1" applyBorder="1"/>
    <xf numFmtId="164" fontId="0" fillId="3" borderId="27" xfId="0" applyNumberFormat="1" applyFill="1" applyBorder="1"/>
    <xf numFmtId="164" fontId="0" fillId="3" borderId="28" xfId="0" applyNumberFormat="1" applyFill="1" applyBorder="1"/>
    <xf numFmtId="164" fontId="0" fillId="3" borderId="29" xfId="0" applyNumberFormat="1" applyFill="1" applyBorder="1"/>
    <xf numFmtId="164" fontId="0" fillId="3" borderId="30" xfId="0" applyNumberFormat="1" applyFill="1" applyBorder="1"/>
    <xf numFmtId="0" fontId="0" fillId="3" borderId="29" xfId="0" applyFill="1" applyBorder="1"/>
    <xf numFmtId="0" fontId="0" fillId="3" borderId="31" xfId="0" applyFill="1" applyBorder="1"/>
    <xf numFmtId="0" fontId="0" fillId="3" borderId="32" xfId="0" applyFill="1" applyBorder="1"/>
    <xf numFmtId="164" fontId="0" fillId="4" borderId="3" xfId="0" applyNumberFormat="1" applyFill="1" applyBorder="1" applyAlignment="1">
      <alignment horizontal="center"/>
    </xf>
    <xf numFmtId="0" fontId="0" fillId="4" borderId="25" xfId="0" applyFill="1" applyBorder="1"/>
    <xf numFmtId="14" fontId="0" fillId="4" borderId="26" xfId="0" applyNumberFormat="1" applyFill="1" applyBorder="1"/>
    <xf numFmtId="164" fontId="0" fillId="2" borderId="0" xfId="0" applyNumberFormat="1" applyFill="1" applyBorder="1"/>
    <xf numFmtId="0" fontId="0" fillId="2" borderId="0" xfId="0" applyFill="1" applyBorder="1"/>
    <xf numFmtId="14" fontId="0" fillId="2" borderId="0" xfId="0" applyNumberFormat="1" applyFill="1" applyBorder="1"/>
    <xf numFmtId="0" fontId="0" fillId="2" borderId="36" xfId="0" applyFill="1" applyBorder="1"/>
    <xf numFmtId="0" fontId="0" fillId="0" borderId="0" xfId="0" applyFont="1"/>
    <xf numFmtId="0" fontId="0" fillId="2" borderId="0" xfId="0" applyFill="1" applyProtection="1"/>
    <xf numFmtId="164" fontId="0" fillId="2" borderId="0" xfId="0" applyNumberFormat="1" applyFill="1" applyProtection="1"/>
    <xf numFmtId="164" fontId="0" fillId="4" borderId="8" xfId="0" applyNumberFormat="1" applyFill="1" applyBorder="1" applyAlignment="1" applyProtection="1">
      <alignment horizontal="center"/>
    </xf>
    <xf numFmtId="164" fontId="0" fillId="4" borderId="13" xfId="0" applyNumberFormat="1" applyFill="1" applyBorder="1" applyAlignment="1" applyProtection="1">
      <alignment horizontal="center"/>
    </xf>
    <xf numFmtId="164" fontId="0" fillId="4" borderId="4" xfId="0" applyNumberFormat="1" applyFill="1" applyBorder="1" applyAlignment="1" applyProtection="1">
      <alignment horizontal="center"/>
    </xf>
    <xf numFmtId="164" fontId="0" fillId="4" borderId="3" xfId="0" applyNumberFormat="1" applyFill="1" applyBorder="1" applyAlignment="1" applyProtection="1">
      <alignment horizontal="center"/>
    </xf>
    <xf numFmtId="164" fontId="0" fillId="4" borderId="8" xfId="0" applyNumberFormat="1" applyFill="1" applyBorder="1" applyProtection="1"/>
    <xf numFmtId="164" fontId="0" fillId="4" borderId="5" xfId="0" applyNumberFormat="1" applyFill="1" applyBorder="1" applyProtection="1"/>
    <xf numFmtId="164" fontId="0" fillId="4" borderId="22" xfId="0" applyNumberFormat="1" applyFill="1" applyBorder="1" applyProtection="1"/>
    <xf numFmtId="0" fontId="0" fillId="3" borderId="23" xfId="0" applyFill="1" applyBorder="1" applyProtection="1"/>
    <xf numFmtId="14" fontId="0" fillId="3" borderId="1" xfId="0" applyNumberFormat="1" applyFill="1" applyBorder="1" applyProtection="1"/>
    <xf numFmtId="0" fontId="0" fillId="4" borderId="21" xfId="0" applyFill="1" applyBorder="1" applyProtection="1"/>
    <xf numFmtId="14" fontId="0" fillId="4" borderId="2" xfId="0" applyNumberFormat="1" applyFill="1" applyBorder="1" applyProtection="1"/>
    <xf numFmtId="0" fontId="0" fillId="3" borderId="21" xfId="0" applyFill="1" applyBorder="1" applyProtection="1"/>
    <xf numFmtId="14" fontId="0" fillId="3" borderId="2" xfId="0" applyNumberFormat="1" applyFill="1" applyBorder="1" applyProtection="1"/>
    <xf numFmtId="0" fontId="0" fillId="3" borderId="25" xfId="0" applyFill="1" applyBorder="1" applyProtection="1"/>
    <xf numFmtId="14" fontId="0" fillId="3" borderId="26" xfId="0" applyNumberFormat="1" applyFill="1" applyBorder="1" applyProtection="1"/>
    <xf numFmtId="164" fontId="0" fillId="3" borderId="9" xfId="0" applyNumberFormat="1" applyFill="1" applyBorder="1" applyProtection="1">
      <protection locked="0"/>
    </xf>
    <xf numFmtId="164" fontId="0" fillId="3" borderId="10" xfId="0" applyNumberFormat="1" applyFill="1" applyBorder="1" applyProtection="1">
      <protection locked="0"/>
    </xf>
    <xf numFmtId="164" fontId="0" fillId="3" borderId="6" xfId="0" applyNumberFormat="1" applyFill="1" applyBorder="1" applyProtection="1">
      <protection locked="0"/>
    </xf>
    <xf numFmtId="164" fontId="0" fillId="3" borderId="12" xfId="0" applyNumberFormat="1" applyFill="1" applyBorder="1" applyProtection="1">
      <protection locked="0"/>
    </xf>
    <xf numFmtId="164" fontId="0" fillId="3" borderId="0" xfId="0" applyNumberFormat="1"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24" xfId="0" applyFill="1" applyBorder="1" applyProtection="1">
      <protection locked="0"/>
    </xf>
    <xf numFmtId="164" fontId="0" fillId="4" borderId="11" xfId="0" applyNumberFormat="1" applyFill="1" applyBorder="1" applyProtection="1">
      <protection locked="0"/>
    </xf>
    <xf numFmtId="164" fontId="0" fillId="4" borderId="12" xfId="0" applyNumberFormat="1" applyFill="1" applyBorder="1" applyProtection="1">
      <protection locked="0"/>
    </xf>
    <xf numFmtId="164" fontId="0" fillId="4" borderId="6" xfId="0" applyNumberFormat="1" applyFill="1" applyBorder="1" applyProtection="1">
      <protection locked="0"/>
    </xf>
    <xf numFmtId="164" fontId="0" fillId="4" borderId="0" xfId="0" applyNumberFormat="1"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0" fillId="4" borderId="24" xfId="0" applyFill="1" applyBorder="1" applyProtection="1">
      <protection locked="0"/>
    </xf>
    <xf numFmtId="164" fontId="0" fillId="3" borderId="11" xfId="0" applyNumberFormat="1" applyFill="1" applyBorder="1" applyProtection="1">
      <protection locked="0"/>
    </xf>
    <xf numFmtId="164" fontId="0" fillId="3" borderId="27" xfId="0" applyNumberFormat="1" applyFill="1" applyBorder="1" applyProtection="1">
      <protection locked="0"/>
    </xf>
    <xf numFmtId="164" fontId="0" fillId="3" borderId="28" xfId="0" applyNumberFormat="1" applyFill="1" applyBorder="1" applyProtection="1">
      <protection locked="0"/>
    </xf>
    <xf numFmtId="164" fontId="0" fillId="3" borderId="29" xfId="0" applyNumberFormat="1" applyFill="1" applyBorder="1" applyProtection="1">
      <protection locked="0"/>
    </xf>
    <xf numFmtId="164" fontId="0" fillId="3" borderId="30" xfId="0" applyNumberFormat="1" applyFill="1" applyBorder="1" applyProtection="1">
      <protection locked="0"/>
    </xf>
    <xf numFmtId="0" fontId="0" fillId="3" borderId="29" xfId="0" applyFill="1" applyBorder="1" applyProtection="1">
      <protection locked="0"/>
    </xf>
    <xf numFmtId="0" fontId="0" fillId="3" borderId="31" xfId="0" applyFill="1" applyBorder="1" applyProtection="1">
      <protection locked="0"/>
    </xf>
    <xf numFmtId="0" fontId="0" fillId="3" borderId="32" xfId="0" applyFill="1" applyBorder="1" applyProtection="1">
      <protection locked="0"/>
    </xf>
    <xf numFmtId="164" fontId="0" fillId="4" borderId="27" xfId="0" applyNumberFormat="1" applyFill="1" applyBorder="1" applyProtection="1">
      <protection locked="0"/>
    </xf>
    <xf numFmtId="164" fontId="0" fillId="4" borderId="28" xfId="0" applyNumberFormat="1" applyFill="1" applyBorder="1" applyProtection="1">
      <protection locked="0"/>
    </xf>
    <xf numFmtId="164" fontId="0" fillId="4" borderId="29" xfId="0" applyNumberFormat="1" applyFill="1" applyBorder="1" applyProtection="1">
      <protection locked="0"/>
    </xf>
    <xf numFmtId="164" fontId="0" fillId="4" borderId="30" xfId="0" applyNumberFormat="1" applyFill="1" applyBorder="1" applyProtection="1">
      <protection locked="0"/>
    </xf>
    <xf numFmtId="0" fontId="0" fillId="4" borderId="29" xfId="0" applyFill="1" applyBorder="1" applyProtection="1">
      <protection locked="0"/>
    </xf>
    <xf numFmtId="0" fontId="0" fillId="4" borderId="31" xfId="0" applyFill="1" applyBorder="1" applyProtection="1">
      <protection locked="0"/>
    </xf>
    <xf numFmtId="0" fontId="0" fillId="4" borderId="32" xfId="0" applyFill="1" applyBorder="1" applyProtection="1">
      <protection locked="0"/>
    </xf>
    <xf numFmtId="0" fontId="0" fillId="2" borderId="34" xfId="0" applyFill="1" applyBorder="1" applyAlignment="1" applyProtection="1">
      <alignment horizontal="right"/>
      <protection locked="0"/>
    </xf>
    <xf numFmtId="0" fontId="0" fillId="2" borderId="36" xfId="0" applyFill="1" applyBorder="1" applyAlignment="1" applyProtection="1">
      <alignment horizontal="right"/>
      <protection locked="0"/>
    </xf>
    <xf numFmtId="165" fontId="0" fillId="2" borderId="38" xfId="0" applyNumberFormat="1" applyFill="1" applyBorder="1" applyAlignment="1" applyProtection="1">
      <alignment horizontal="right"/>
      <protection locked="0"/>
    </xf>
    <xf numFmtId="0" fontId="1" fillId="2" borderId="35" xfId="0" applyFont="1" applyFill="1" applyBorder="1"/>
    <xf numFmtId="0" fontId="1" fillId="2" borderId="37" xfId="0" applyFont="1" applyFill="1" applyBorder="1"/>
    <xf numFmtId="166" fontId="0" fillId="2" borderId="0" xfId="0" applyNumberFormat="1" applyFill="1"/>
    <xf numFmtId="166" fontId="0" fillId="2" borderId="36" xfId="0" applyNumberFormat="1" applyFill="1" applyBorder="1"/>
    <xf numFmtId="0" fontId="0" fillId="2" borderId="0" xfId="0" applyFill="1" applyBorder="1" applyAlignment="1">
      <alignment horizontal="left"/>
    </xf>
    <xf numFmtId="0" fontId="1" fillId="2" borderId="0" xfId="0" applyFont="1" applyFill="1" applyBorder="1"/>
    <xf numFmtId="0" fontId="0" fillId="2" borderId="40" xfId="0" applyFill="1" applyBorder="1" applyAlignment="1">
      <alignment horizontal="left"/>
    </xf>
    <xf numFmtId="166" fontId="0" fillId="2" borderId="38" xfId="0" applyNumberFormat="1" applyFill="1" applyBorder="1"/>
    <xf numFmtId="0" fontId="7" fillId="2" borderId="33" xfId="0" applyFont="1" applyFill="1" applyBorder="1" applyAlignment="1">
      <alignment vertical="center"/>
    </xf>
    <xf numFmtId="0" fontId="7" fillId="2" borderId="39" xfId="0" applyFont="1" applyFill="1" applyBorder="1" applyAlignment="1">
      <alignment vertical="center"/>
    </xf>
    <xf numFmtId="0" fontId="7" fillId="2" borderId="34" xfId="0" applyFont="1" applyFill="1" applyBorder="1" applyAlignment="1">
      <alignment vertical="center"/>
    </xf>
    <xf numFmtId="0" fontId="0" fillId="2" borderId="35" xfId="0" applyFill="1" applyBorder="1" applyAlignment="1">
      <alignment horizontal="left"/>
    </xf>
    <xf numFmtId="165" fontId="0" fillId="2" borderId="36" xfId="0" applyNumberFormat="1" applyFill="1" applyBorder="1"/>
    <xf numFmtId="168" fontId="0" fillId="2" borderId="36" xfId="0" applyNumberFormat="1" applyFill="1" applyBorder="1"/>
    <xf numFmtId="0" fontId="1" fillId="2" borderId="35" xfId="0" applyFont="1" applyFill="1" applyBorder="1" applyAlignment="1">
      <alignment horizontal="left"/>
    </xf>
    <xf numFmtId="0" fontId="1" fillId="2" borderId="0" xfId="0" applyFont="1" applyFill="1" applyBorder="1" applyAlignment="1">
      <alignment horizontal="left"/>
    </xf>
    <xf numFmtId="165" fontId="1" fillId="2" borderId="36" xfId="0" applyNumberFormat="1" applyFont="1" applyFill="1" applyBorder="1"/>
    <xf numFmtId="0" fontId="9" fillId="2" borderId="37" xfId="0" applyFont="1" applyFill="1" applyBorder="1" applyAlignment="1">
      <alignment horizontal="left"/>
    </xf>
    <xf numFmtId="0" fontId="9" fillId="2" borderId="40" xfId="0" applyFont="1" applyFill="1" applyBorder="1" applyAlignment="1">
      <alignment horizontal="left"/>
    </xf>
    <xf numFmtId="165" fontId="9" fillId="2" borderId="38" xfId="0" applyNumberFormat="1" applyFont="1" applyFill="1" applyBorder="1"/>
    <xf numFmtId="0" fontId="0" fillId="2" borderId="36" xfId="0" applyFill="1" applyBorder="1" applyAlignment="1">
      <alignment horizontal="left" vertical="center"/>
    </xf>
    <xf numFmtId="0" fontId="0" fillId="2" borderId="38" xfId="0" applyFill="1" applyBorder="1" applyAlignment="1">
      <alignment horizontal="left" vertical="center"/>
    </xf>
    <xf numFmtId="2" fontId="0" fillId="0" borderId="0" xfId="0" applyNumberFormat="1"/>
    <xf numFmtId="0" fontId="0" fillId="2" borderId="35" xfId="0" applyFill="1" applyBorder="1"/>
    <xf numFmtId="0" fontId="0" fillId="2" borderId="35" xfId="0" applyFill="1" applyBorder="1" applyAlignment="1">
      <alignment vertical="center" wrapText="1"/>
    </xf>
    <xf numFmtId="0" fontId="0" fillId="2" borderId="37" xfId="0" applyFill="1" applyBorder="1" applyAlignment="1">
      <alignment vertical="center" wrapText="1"/>
    </xf>
    <xf numFmtId="166" fontId="0" fillId="2" borderId="0" xfId="0" applyNumberFormat="1" applyFill="1" applyBorder="1"/>
    <xf numFmtId="0" fontId="0" fillId="2" borderId="0" xfId="0" applyFill="1" applyBorder="1" applyAlignment="1">
      <alignment vertical="center" wrapText="1"/>
    </xf>
    <xf numFmtId="0" fontId="1" fillId="2" borderId="33" xfId="0" applyFont="1" applyFill="1" applyBorder="1" applyProtection="1">
      <protection locked="0"/>
    </xf>
    <xf numFmtId="0" fontId="1" fillId="2" borderId="35" xfId="0" applyFont="1" applyFill="1" applyBorder="1" applyProtection="1">
      <protection locked="0"/>
    </xf>
    <xf numFmtId="0" fontId="1" fillId="2" borderId="37" xfId="0" applyFont="1" applyFill="1" applyBorder="1" applyProtection="1">
      <protection locked="0"/>
    </xf>
    <xf numFmtId="0" fontId="4" fillId="2" borderId="0" xfId="0" applyFont="1" applyFill="1" applyAlignment="1">
      <alignment horizontal="center"/>
    </xf>
    <xf numFmtId="0" fontId="0" fillId="2" borderId="0" xfId="0" applyFill="1" applyAlignment="1">
      <alignment horizontal="justify" wrapText="1"/>
    </xf>
    <xf numFmtId="0" fontId="0" fillId="2" borderId="0" xfId="0" applyFill="1" applyAlignment="1">
      <alignment wrapText="1"/>
    </xf>
    <xf numFmtId="0" fontId="0" fillId="2" borderId="0" xfId="0" applyFill="1" applyAlignment="1">
      <alignment vertical="justify" wrapText="1"/>
    </xf>
    <xf numFmtId="0" fontId="12" fillId="2" borderId="0" xfId="0" applyFont="1" applyFill="1" applyAlignment="1">
      <alignment horizontal="right"/>
    </xf>
    <xf numFmtId="0" fontId="0" fillId="2" borderId="0" xfId="0" applyFill="1" applyAlignment="1">
      <alignment horizontal="justify" wrapText="1"/>
    </xf>
    <xf numFmtId="0" fontId="8" fillId="2" borderId="0" xfId="0" applyFont="1" applyFill="1" applyAlignment="1" applyProtection="1">
      <alignment horizontal="center"/>
      <protection locked="0"/>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0" fillId="2" borderId="35" xfId="0" applyFill="1" applyBorder="1" applyAlignment="1">
      <alignment horizontal="left" vertical="center" wrapText="1"/>
    </xf>
    <xf numFmtId="0" fontId="0" fillId="2" borderId="35"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5" xfId="0" applyFill="1" applyBorder="1" applyAlignment="1">
      <alignment horizontal="left"/>
    </xf>
    <xf numFmtId="0" fontId="0" fillId="2" borderId="0" xfId="0" applyFill="1" applyBorder="1" applyAlignment="1">
      <alignment horizontal="left"/>
    </xf>
    <xf numFmtId="0" fontId="7" fillId="2" borderId="39" xfId="0" applyFont="1" applyFill="1" applyBorder="1" applyAlignment="1">
      <alignment horizontal="left"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1" fillId="4" borderId="16" xfId="0" applyFont="1" applyFill="1" applyBorder="1" applyAlignment="1" applyProtection="1">
      <alignment horizontal="center"/>
    </xf>
    <xf numFmtId="0" fontId="1" fillId="4" borderId="19" xfId="0" applyFont="1" applyFill="1" applyBorder="1" applyAlignment="1" applyProtection="1">
      <alignment horizontal="center"/>
    </xf>
    <xf numFmtId="0" fontId="1" fillId="4" borderId="20" xfId="0" applyFont="1" applyFill="1" applyBorder="1" applyAlignment="1" applyProtection="1">
      <alignment horizontal="center"/>
    </xf>
    <xf numFmtId="164" fontId="1" fillId="4" borderId="16" xfId="0" applyNumberFormat="1" applyFont="1" applyFill="1" applyBorder="1" applyAlignment="1" applyProtection="1">
      <alignment vertical="center"/>
    </xf>
    <xf numFmtId="164" fontId="1" fillId="4" borderId="17" xfId="0" applyNumberFormat="1" applyFont="1" applyFill="1" applyBorder="1" applyAlignment="1" applyProtection="1">
      <alignment vertical="center"/>
    </xf>
    <xf numFmtId="164" fontId="1" fillId="4" borderId="18" xfId="0" applyNumberFormat="1" applyFont="1" applyFill="1" applyBorder="1" applyAlignment="1" applyProtection="1">
      <alignment horizontal="center" vertical="center"/>
    </xf>
    <xf numFmtId="164" fontId="1" fillId="4" borderId="17" xfId="0" applyNumberFormat="1" applyFont="1" applyFill="1" applyBorder="1" applyAlignment="1" applyProtection="1">
      <alignment horizontal="center" vertical="center"/>
    </xf>
    <xf numFmtId="164" fontId="1" fillId="4" borderId="19" xfId="0" applyNumberFormat="1" applyFont="1" applyFill="1" applyBorder="1" applyAlignment="1" applyProtection="1">
      <alignment horizontal="center" vertical="center"/>
    </xf>
    <xf numFmtId="164" fontId="0" fillId="4" borderId="19" xfId="0" applyNumberFormat="1" applyFill="1" applyBorder="1" applyAlignment="1" applyProtection="1">
      <alignment horizontal="center" vertical="center"/>
    </xf>
    <xf numFmtId="164" fontId="0" fillId="4" borderId="3" xfId="0" applyNumberFormat="1" applyFill="1" applyBorder="1" applyAlignment="1" applyProtection="1">
      <alignment horizontal="center" vertical="center"/>
    </xf>
    <xf numFmtId="164" fontId="1" fillId="4" borderId="16" xfId="0" applyNumberFormat="1" applyFont="1" applyFill="1" applyBorder="1" applyAlignment="1">
      <alignment vertical="center"/>
    </xf>
    <xf numFmtId="164" fontId="1" fillId="4" borderId="17" xfId="0" applyNumberFormat="1" applyFont="1" applyFill="1" applyBorder="1" applyAlignment="1">
      <alignment vertical="center"/>
    </xf>
    <xf numFmtId="164" fontId="1" fillId="4" borderId="18" xfId="0" applyNumberFormat="1" applyFont="1" applyFill="1" applyBorder="1" applyAlignment="1">
      <alignment horizontal="center" vertical="center"/>
    </xf>
    <xf numFmtId="164" fontId="1" fillId="4" borderId="17"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0" fontId="1" fillId="4" borderId="16" xfId="0" applyFont="1"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 xfId="0" applyFont="1" applyFill="1" applyBorder="1" applyAlignment="1">
      <alignment horizontal="center" vertical="center"/>
    </xf>
    <xf numFmtId="164" fontId="0" fillId="4" borderId="19" xfId="0" applyNumberFormat="1" applyFill="1" applyBorder="1" applyAlignment="1">
      <alignment horizontal="center" vertical="center"/>
    </xf>
    <xf numFmtId="164" fontId="0" fillId="4" borderId="3"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9B0000"/>
      <color rgb="FFF9F2ED"/>
      <color rgb="FFFFD5D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180976</xdr:colOff>
      <xdr:row>12</xdr:row>
      <xdr:rowOff>161861</xdr:rowOff>
    </xdr:from>
    <xdr:to>
      <xdr:col>4</xdr:col>
      <xdr:colOff>1028701</xdr:colOff>
      <xdr:row>19</xdr:row>
      <xdr:rowOff>24784</xdr:rowOff>
    </xdr:to>
    <xdr:pic>
      <xdr:nvPicPr>
        <xdr:cNvPr id="3" name="Image 2">
          <a:extLst>
            <a:ext uri="{FF2B5EF4-FFF2-40B4-BE49-F238E27FC236}">
              <a16:creationId xmlns:a16="http://schemas.microsoft.com/office/drawing/2014/main" id="{08AE55CF-8ED0-470C-A69C-247242339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8076" y="2362136"/>
          <a:ext cx="2476500" cy="3644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20</xdr:row>
      <xdr:rowOff>127596</xdr:rowOff>
    </xdr:from>
    <xdr:to>
      <xdr:col>8</xdr:col>
      <xdr:colOff>133350</xdr:colOff>
      <xdr:row>30</xdr:row>
      <xdr:rowOff>127228</xdr:rowOff>
    </xdr:to>
    <xdr:pic>
      <xdr:nvPicPr>
        <xdr:cNvPr id="3" name="Image 2">
          <a:extLst>
            <a:ext uri="{FF2B5EF4-FFF2-40B4-BE49-F238E27FC236}">
              <a16:creationId xmlns:a16="http://schemas.microsoft.com/office/drawing/2014/main" id="{61596F39-BF60-419A-A115-4D33DB6C8683}"/>
            </a:ext>
          </a:extLst>
        </xdr:cNvPr>
        <xdr:cNvPicPr>
          <a:picLocks noChangeAspect="1"/>
        </xdr:cNvPicPr>
      </xdr:nvPicPr>
      <xdr:blipFill>
        <a:blip xmlns:r="http://schemas.openxmlformats.org/officeDocument/2006/relationships" r:embed="rId1" cstate="print">
          <a:alphaModFix amt="10000"/>
          <a:extLst>
            <a:ext uri="{28A0092B-C50C-407E-A947-70E740481C1C}">
              <a14:useLocalDpi xmlns:a14="http://schemas.microsoft.com/office/drawing/2010/main" val="0"/>
            </a:ext>
          </a:extLst>
        </a:blip>
        <a:stretch>
          <a:fillRect/>
        </a:stretch>
      </xdr:blipFill>
      <xdr:spPr>
        <a:xfrm>
          <a:off x="1619250" y="4432896"/>
          <a:ext cx="5876925" cy="1990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85725</xdr:colOff>
      <xdr:row>20</xdr:row>
      <xdr:rowOff>127596</xdr:rowOff>
    </xdr:from>
    <xdr:to>
      <xdr:col>8</xdr:col>
      <xdr:colOff>133350</xdr:colOff>
      <xdr:row>31</xdr:row>
      <xdr:rowOff>22453</xdr:rowOff>
    </xdr:to>
    <xdr:pic>
      <xdr:nvPicPr>
        <xdr:cNvPr id="2" name="Image 1">
          <a:extLst>
            <a:ext uri="{FF2B5EF4-FFF2-40B4-BE49-F238E27FC236}">
              <a16:creationId xmlns:a16="http://schemas.microsoft.com/office/drawing/2014/main" id="{E837EF7A-2834-4458-A1DC-069C20052DA6}"/>
            </a:ext>
          </a:extLst>
        </xdr:cNvPr>
        <xdr:cNvPicPr>
          <a:picLocks noChangeAspect="1"/>
        </xdr:cNvPicPr>
      </xdr:nvPicPr>
      <xdr:blipFill>
        <a:blip xmlns:r="http://schemas.openxmlformats.org/officeDocument/2006/relationships" r:embed="rId1" cstate="print">
          <a:alphaModFix amt="10000"/>
          <a:extLst>
            <a:ext uri="{28A0092B-C50C-407E-A947-70E740481C1C}">
              <a14:useLocalDpi xmlns:a14="http://schemas.microsoft.com/office/drawing/2010/main" val="0"/>
            </a:ext>
          </a:extLst>
        </a:blip>
        <a:stretch>
          <a:fillRect/>
        </a:stretch>
      </xdr:blipFill>
      <xdr:spPr>
        <a:xfrm>
          <a:off x="1619250" y="4432896"/>
          <a:ext cx="5876925" cy="19903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9FF8-5BE0-44D2-B152-892819CA3D82}">
  <sheetPr>
    <tabColor theme="5"/>
  </sheetPr>
  <dimension ref="B1:E21"/>
  <sheetViews>
    <sheetView workbookViewId="0"/>
  </sheetViews>
  <sheetFormatPr baseColWidth="10" defaultRowHeight="15" x14ac:dyDescent="0.25"/>
  <cols>
    <col min="1" max="1" width="1.42578125" style="20" customWidth="1"/>
    <col min="2" max="2" width="104.5703125" style="20" customWidth="1"/>
    <col min="3" max="3" width="3.140625" style="20" customWidth="1"/>
    <col min="4" max="4" width="24.42578125" style="20" customWidth="1"/>
    <col min="5" max="5" width="21" style="20" customWidth="1"/>
    <col min="6" max="10" width="11.42578125" style="20"/>
    <col min="11" max="11" width="20.85546875" style="20" bestFit="1" customWidth="1"/>
    <col min="12" max="12" width="33.140625" style="20" bestFit="1" customWidth="1"/>
    <col min="13" max="13" width="1.140625" style="20" customWidth="1"/>
    <col min="14" max="16384" width="11.42578125" style="20"/>
  </cols>
  <sheetData>
    <row r="1" spans="2:5" ht="7.5" customHeight="1" thickBot="1" x14ac:dyDescent="0.3"/>
    <row r="2" spans="2:5" x14ac:dyDescent="0.25">
      <c r="B2" s="20" t="s">
        <v>102</v>
      </c>
      <c r="D2" s="146" t="s">
        <v>31</v>
      </c>
      <c r="E2" s="115"/>
    </row>
    <row r="3" spans="2:5" x14ac:dyDescent="0.25">
      <c r="D3" s="147" t="s">
        <v>32</v>
      </c>
      <c r="E3" s="116"/>
    </row>
    <row r="4" spans="2:5" ht="15" customHeight="1" x14ac:dyDescent="0.25">
      <c r="B4" s="154" t="s">
        <v>287</v>
      </c>
      <c r="D4" s="147" t="s">
        <v>118</v>
      </c>
      <c r="E4" s="116"/>
    </row>
    <row r="5" spans="2:5" x14ac:dyDescent="0.25">
      <c r="B5" s="154"/>
      <c r="D5" s="147" t="s">
        <v>212</v>
      </c>
      <c r="E5" s="116"/>
    </row>
    <row r="6" spans="2:5" x14ac:dyDescent="0.25">
      <c r="B6" s="154"/>
      <c r="D6" s="147" t="s">
        <v>33</v>
      </c>
      <c r="E6" s="116"/>
    </row>
    <row r="7" spans="2:5" x14ac:dyDescent="0.25">
      <c r="B7" s="154"/>
      <c r="D7" s="147" t="s">
        <v>34</v>
      </c>
      <c r="E7" s="116"/>
    </row>
    <row r="8" spans="2:5" x14ac:dyDescent="0.25">
      <c r="B8" s="154"/>
      <c r="D8" s="147" t="s">
        <v>258</v>
      </c>
      <c r="E8" s="116"/>
    </row>
    <row r="9" spans="2:5" x14ac:dyDescent="0.25">
      <c r="B9" s="154"/>
      <c r="D9" s="147" t="s">
        <v>259</v>
      </c>
      <c r="E9" s="116"/>
    </row>
    <row r="10" spans="2:5" x14ac:dyDescent="0.25">
      <c r="B10" s="154"/>
      <c r="D10" s="147" t="s">
        <v>35</v>
      </c>
      <c r="E10" s="116"/>
    </row>
    <row r="11" spans="2:5" x14ac:dyDescent="0.25">
      <c r="B11" s="154"/>
      <c r="D11" s="147" t="s">
        <v>41</v>
      </c>
      <c r="E11" s="116"/>
    </row>
    <row r="12" spans="2:5" ht="15.75" thickBot="1" x14ac:dyDescent="0.3">
      <c r="B12" s="151"/>
      <c r="D12" s="148" t="s">
        <v>30</v>
      </c>
      <c r="E12" s="117"/>
    </row>
    <row r="13" spans="2:5" ht="28.5" x14ac:dyDescent="0.45">
      <c r="B13" s="149" t="s">
        <v>103</v>
      </c>
    </row>
    <row r="14" spans="2:5" ht="75" x14ac:dyDescent="0.25">
      <c r="B14" s="151" t="s">
        <v>288</v>
      </c>
    </row>
    <row r="16" spans="2:5" ht="28.5" x14ac:dyDescent="0.45">
      <c r="B16" s="149" t="s">
        <v>289</v>
      </c>
    </row>
    <row r="17" spans="2:2" ht="105" x14ac:dyDescent="0.25">
      <c r="B17" s="150" t="s">
        <v>290</v>
      </c>
    </row>
    <row r="19" spans="2:2" ht="30.75" customHeight="1" x14ac:dyDescent="0.25">
      <c r="B19" s="152" t="s">
        <v>291</v>
      </c>
    </row>
    <row r="21" spans="2:2" x14ac:dyDescent="0.25">
      <c r="B21" s="153" t="s">
        <v>286</v>
      </c>
    </row>
  </sheetData>
  <sheetProtection algorithmName="SHA-512" hashValue="82yvGy2syaUiJSWse+L7bY0wO75nIZrZNf2eTnosskedq5unoWGHo8+ahlj7hPm3ueCh87mc2dL9l+QsfTrtDw==" saltValue="qeO0X7HhL5PhjNvO7VGeTA==" spinCount="100000" sheet="1" objects="1" scenarios="1"/>
  <mergeCells count="1">
    <mergeCell ref="B4:B11"/>
  </mergeCells>
  <dataValidations count="4">
    <dataValidation type="list" allowBlank="1" showInputMessage="1" showErrorMessage="1" sqref="E11" xr:uid="{FEF44DBB-AF61-413B-A0A9-E4AA706E29B2}">
      <formula1>"1er octobre 2021, 4 octobre 2021"</formula1>
    </dataValidation>
    <dataValidation type="list" allowBlank="1" showInputMessage="1" showErrorMessage="1" sqref="E10" xr:uid="{50C6E2E5-336B-4349-98EC-2B2B019389F2}">
      <formula1>"Oui,Non"</formula1>
    </dataValidation>
    <dataValidation type="list" allowBlank="1" showInputMessage="1" showErrorMessage="1" sqref="E5" xr:uid="{8E8880C9-C8C8-452A-9216-A41D84538528}">
      <formula1>Provinces</formula1>
    </dataValidation>
    <dataValidation type="list" allowBlank="1" showInputMessage="1" showErrorMessage="1" sqref="E6" xr:uid="{988C2F76-4B85-42B4-8518-5172544FA03E}">
      <formula1>INDIRECT(E5)</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F675BA-F709-4BE2-9577-1A40496504C2}">
          <x14:formula1>
            <xm:f>Data!$J$8:$J$10</xm:f>
          </x14:formula1>
          <xm:sqref>E4</xm:sqref>
        </x14:dataValidation>
        <x14:dataValidation type="list" allowBlank="1" showInputMessage="1" showErrorMessage="1" xr:uid="{2E7BBBDE-1040-4AFD-BDA3-CE3796E46221}">
          <x14:formula1>
            <xm:f>Data!$J$20:$J$52</xm:f>
          </x14:formula1>
          <xm:sqref>E7:E8</xm:sqref>
        </x14:dataValidation>
        <x14:dataValidation type="list" allowBlank="1" showInputMessage="1" showErrorMessage="1" xr:uid="{DC86132A-A52F-4574-8426-CADA1B4C7AF0}">
          <x14:formula1>
            <xm:f>Data!$J$54:$J$60</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BF38D-1E87-423B-8BD6-4BE24BA56336}">
  <sheetPr>
    <tabColor rgb="FF002060"/>
  </sheetPr>
  <dimension ref="B1:H26"/>
  <sheetViews>
    <sheetView workbookViewId="0"/>
  </sheetViews>
  <sheetFormatPr baseColWidth="10" defaultRowHeight="15" x14ac:dyDescent="0.25"/>
  <cols>
    <col min="1" max="1" width="1.42578125" style="20" customWidth="1"/>
    <col min="2" max="2" width="21.5703125" style="20" bestFit="1" customWidth="1"/>
    <col min="3" max="3" width="22" style="20" customWidth="1"/>
    <col min="4" max="4" width="14.7109375" style="120" customWidth="1"/>
    <col min="5" max="5" width="26.28515625" style="20" customWidth="1"/>
    <col min="6" max="6" width="4.7109375" style="20" customWidth="1"/>
    <col min="7" max="7" width="8.28515625" style="20" customWidth="1"/>
    <col min="8" max="8" width="11.42578125" style="20" customWidth="1"/>
    <col min="9" max="16384" width="11.42578125" style="20"/>
  </cols>
  <sheetData>
    <row r="1" spans="2:8" ht="7.5" customHeight="1" x14ac:dyDescent="0.25"/>
    <row r="2" spans="2:8" ht="36" x14ac:dyDescent="0.55000000000000004">
      <c r="D2" s="155" t="s">
        <v>65</v>
      </c>
      <c r="E2" s="155"/>
    </row>
    <row r="3" spans="2:8" ht="15.75" thickBot="1" x14ac:dyDescent="0.3"/>
    <row r="4" spans="2:8" ht="26.25" x14ac:dyDescent="0.25">
      <c r="B4" s="156" t="s">
        <v>257</v>
      </c>
      <c r="C4" s="157"/>
      <c r="E4" s="156" t="s">
        <v>56</v>
      </c>
      <c r="F4" s="163"/>
      <c r="G4" s="157"/>
    </row>
    <row r="5" spans="2:8" x14ac:dyDescent="0.25">
      <c r="B5" s="118" t="s">
        <v>31</v>
      </c>
      <c r="C5" s="138" t="str">
        <f>IF(ISBLANK(Informations!E2),"",Informations!E2)</f>
        <v/>
      </c>
      <c r="E5" s="161" t="s">
        <v>51</v>
      </c>
      <c r="F5" s="162"/>
      <c r="G5" s="121">
        <f ca="1">_xlfn.XLOOKUP($D$2,'Récap brut'!$A$5:$A$16,'Récap brut'!$B$5:$B$16)</f>
        <v>0</v>
      </c>
    </row>
    <row r="6" spans="2:8" x14ac:dyDescent="0.25">
      <c r="B6" s="118" t="s">
        <v>32</v>
      </c>
      <c r="C6" s="138" t="str">
        <f>IF(ISBLANK(Informations!E3),"",Informations!E3)</f>
        <v/>
      </c>
      <c r="E6" s="129" t="s">
        <v>53</v>
      </c>
      <c r="F6" s="122"/>
      <c r="G6" s="121">
        <f ca="1">_xlfn.XLOOKUP($D$2,'Récap brut'!$A$5:$A$16,'Récap brut'!$I$5:$I$16)</f>
        <v>0</v>
      </c>
    </row>
    <row r="7" spans="2:8" x14ac:dyDescent="0.25">
      <c r="B7" s="118" t="s">
        <v>118</v>
      </c>
      <c r="C7" s="138" t="str">
        <f>IF(ISBLANK(Informations!E4),"",Informations!E4)</f>
        <v/>
      </c>
      <c r="E7" s="129" t="s">
        <v>54</v>
      </c>
      <c r="F7" s="122"/>
      <c r="G7" s="121">
        <f ca="1">_xlfn.XLOOKUP($D$2,'Récap brut'!$A$5:$A$16,'Récap brut'!$J$5:$J$16)</f>
        <v>0</v>
      </c>
    </row>
    <row r="8" spans="2:8" x14ac:dyDescent="0.25">
      <c r="B8" s="118" t="s">
        <v>33</v>
      </c>
      <c r="C8" s="138" t="str">
        <f>IF(ISBLANK(Informations!E6),"",Informations!E6)</f>
        <v/>
      </c>
      <c r="E8" s="129" t="s">
        <v>55</v>
      </c>
      <c r="F8" s="122"/>
      <c r="G8" s="121">
        <f ca="1">_xlfn.XLOOKUP($D$2,'Récap brut'!$A$5:$A$16,'Récap brut'!$K$5:$K$16)</f>
        <v>0</v>
      </c>
    </row>
    <row r="9" spans="2:8" x14ac:dyDescent="0.25">
      <c r="B9" s="118" t="s">
        <v>34</v>
      </c>
      <c r="C9" s="138" t="str">
        <f>IF(ISBLANK(Informations!E7),"",Informations!E7)</f>
        <v/>
      </c>
      <c r="E9" s="159" t="s">
        <v>52</v>
      </c>
      <c r="F9" s="122" t="s">
        <v>76</v>
      </c>
      <c r="G9" s="121" t="str" cm="1">
        <f t="array" ref="G9">IF($D$2="Octobre 2021",IF(ISBLANK(Informations!$E$11),"",_xlfn.SWITCH(Informations!$E$11,"1er octobre 2021",Calculs!$U$5,"4 octobre 2021",Calculs!$U$12)),_xlfn.XLOOKUP($D$2,'Récap brut'!$A$5:$A$16,'Récap brut'!$C$5:$C$16))</f>
        <v/>
      </c>
    </row>
    <row r="10" spans="2:8" x14ac:dyDescent="0.25">
      <c r="B10" s="118" t="s">
        <v>258</v>
      </c>
      <c r="C10" s="138" t="str">
        <f>IF(ISBLANK(Informations!E8),"",Informations!E8)</f>
        <v/>
      </c>
      <c r="E10" s="159"/>
      <c r="F10" s="122" t="s">
        <v>77</v>
      </c>
      <c r="G10" s="121" t="str" cm="1">
        <f t="array" ref="G10">IF($D$2="Octobre 2021",IF(ISBLANK(Informations!$E$11),"",_xlfn.SWITCH(Informations!$E$11,"1er octobre 2021",Calculs!$U$12,"4 octobre 2021",Calculs!$U$19)),_xlfn.XLOOKUP($D$2,'Récap brut'!$A$5:$A$16,'Récap brut'!$D$5:$D$16))</f>
        <v/>
      </c>
    </row>
    <row r="11" spans="2:8" x14ac:dyDescent="0.25">
      <c r="B11" s="118" t="s">
        <v>259</v>
      </c>
      <c r="C11" s="138" t="str">
        <f>IF(ISBLANK(Informations!E9),"",Informations!E9)</f>
        <v/>
      </c>
      <c r="E11" s="159"/>
      <c r="F11" s="122" t="s">
        <v>79</v>
      </c>
      <c r="G11" s="121" t="str" cm="1">
        <f t="array" ref="G11">IF($D$2="Octobre 2021",IF(ISBLANK(Informations!$E$11),"",_xlfn.SWITCH(Informations!$E$11,"1er octobre 2021",Calculs!$U$19,"4 octobre 2021",Calculs!$U$26)),_xlfn.XLOOKUP($D$2,'Récap brut'!$A$5:$A$16,'Récap brut'!$E$5:$E$16))</f>
        <v/>
      </c>
    </row>
    <row r="12" spans="2:8" ht="15.75" thickBot="1" x14ac:dyDescent="0.3">
      <c r="B12" s="119" t="s">
        <v>35</v>
      </c>
      <c r="C12" s="139" t="str">
        <f>IF(ISBLANK(Informations!E10),"",Informations!E10)</f>
        <v/>
      </c>
      <c r="E12" s="159"/>
      <c r="F12" s="122" t="s">
        <v>80</v>
      </c>
      <c r="G12" s="121" t="str" cm="1">
        <f t="array" ref="G12">IF($D$2="Octobre 2021",IF(ISBLANK(Informations!$E$11),"",_xlfn.SWITCH(Informations!$E$11,"1er octobre 2021",Calculs!$U$26,"4 octobre 2021",Calculs!$U$33)),_xlfn.XLOOKUP($D$2,'Récap brut'!$A$5:$A$16,'Récap brut'!$F$5:$F$16))</f>
        <v/>
      </c>
    </row>
    <row r="13" spans="2:8" ht="15.75" thickBot="1" x14ac:dyDescent="0.3">
      <c r="B13" s="123"/>
      <c r="E13" s="160"/>
      <c r="F13" s="124" t="str" cm="1">
        <f t="array" ref="F13">_xlfn.IFS(AND($D$2="Octobre 2021",Informations!$E$11="4 octobre 2021"),"",AND($D$2="Octobre 2021",Informations!$E$11="1er octobre 2021"),"S5",OR($D$2="Mars 2022",$D$2="Mai 2022",$D$2="Aout 2022",$D$2="Septembre 2022"),"S5",TRUE,"")</f>
        <v/>
      </c>
      <c r="G13" s="125" t="str">
        <f>IF(F13="","",_xlfn.XLOOKUP($D$2,'Récap brut'!$A$5:$A$16,'Récap brut'!$G$5:$G$16))</f>
        <v/>
      </c>
    </row>
    <row r="15" spans="2:8" ht="15.75" thickBot="1" x14ac:dyDescent="0.3"/>
    <row r="16" spans="2:8" ht="26.25" x14ac:dyDescent="0.25">
      <c r="B16" s="126" t="s">
        <v>86</v>
      </c>
      <c r="C16" s="127"/>
      <c r="D16" s="128"/>
      <c r="H16" s="120"/>
    </row>
    <row r="17" spans="2:8" x14ac:dyDescent="0.25">
      <c r="B17" s="129" t="s">
        <v>87</v>
      </c>
      <c r="C17" s="122"/>
      <c r="D17" s="130">
        <f>Informations!E12</f>
        <v>0</v>
      </c>
      <c r="H17" s="120"/>
    </row>
    <row r="18" spans="2:8" ht="15" customHeight="1" x14ac:dyDescent="0.25">
      <c r="B18" s="158" t="s">
        <v>94</v>
      </c>
      <c r="C18" s="122" t="s">
        <v>96</v>
      </c>
      <c r="D18" s="130">
        <f ca="1">Data!$Q$22*(_xlfn.XLOOKUP($D$2,'Récap brut'!$A$5:$A$16,'Récap brut'!$O$5:$O$16)+_xlfn.XLOOKUP($D$2,'Récap brut'!$A$5:$A$16,'Récap brut'!$P$5:$P$16))</f>
        <v>0</v>
      </c>
    </row>
    <row r="19" spans="2:8" x14ac:dyDescent="0.25">
      <c r="B19" s="158"/>
      <c r="C19" s="122" t="s">
        <v>95</v>
      </c>
      <c r="D19" s="130">
        <f ca="1">Data!$R$22*(_xlfn.XLOOKUP($D$2,'Récap brut'!$A$5:$A$16,'Récap brut'!$Q$5:$Q$16))</f>
        <v>0</v>
      </c>
    </row>
    <row r="20" spans="2:8" x14ac:dyDescent="0.25">
      <c r="B20" s="129" t="str">
        <f>IF(Informations!E10="Oui","Heures d'opting-out (110%)","")</f>
        <v/>
      </c>
      <c r="C20" s="122"/>
      <c r="D20" s="130" t="str">
        <f>IF(Informations!E10="Oui",Data!$S$22*(_xlfn.XLOOKUP($D$2,'Récap brut'!$A$5:$A$16,'Récap brut'!$T$5:$T$16)),"")</f>
        <v/>
      </c>
      <c r="E20" s="21" t="str">
        <f>IF(Informations!E10="Oui","Cette valeur est donnée à titre indicatif, elle ne pourra être vérifiée qu'au bout de 13 semaines. Elle n'est donc pas comptabilisée dans le sous-total extras ni dans le total mensuel.","")</f>
        <v/>
      </c>
    </row>
    <row r="21" spans="2:8" x14ac:dyDescent="0.25">
      <c r="B21" s="129" t="s">
        <v>104</v>
      </c>
      <c r="C21" s="122"/>
      <c r="D21" s="131">
        <f ca="1">_xlfn.XLOOKUP($D$2,'Récap brut'!$A$5:$A$16,'Récap brut'!$Y$5:$Y$16)</f>
        <v>0</v>
      </c>
    </row>
    <row r="22" spans="2:8" x14ac:dyDescent="0.25">
      <c r="B22" s="129"/>
      <c r="C22" s="122"/>
      <c r="D22" s="66"/>
    </row>
    <row r="23" spans="2:8" x14ac:dyDescent="0.25">
      <c r="B23" s="132" t="s">
        <v>98</v>
      </c>
      <c r="C23" s="133"/>
      <c r="D23" s="134">
        <f ca="1">SUM(D18:D19,D21)</f>
        <v>0</v>
      </c>
    </row>
    <row r="24" spans="2:8" ht="21.75" thickBot="1" x14ac:dyDescent="0.4">
      <c r="B24" s="135" t="s">
        <v>99</v>
      </c>
      <c r="C24" s="136"/>
      <c r="D24" s="137">
        <f ca="1">D23+D17</f>
        <v>0</v>
      </c>
    </row>
    <row r="26" spans="2:8" x14ac:dyDescent="0.25">
      <c r="C26" s="120"/>
      <c r="D26" s="20"/>
    </row>
  </sheetData>
  <sheetProtection algorithmName="SHA-512" hashValue="Zlh261lXurRrvKgIFxU5RqcDxaY37YST9HYgLHVMYMQTkKH74cvthhl4fpyzaHxB9WdyElNtblKfgI6yc2kpUA==" saltValue="i85kk0LT3UpTaPi8/SExeA==" spinCount="100000" sheet="1" objects="1" scenarios="1"/>
  <mergeCells count="6">
    <mergeCell ref="D2:E2"/>
    <mergeCell ref="B4:C4"/>
    <mergeCell ref="B18:B19"/>
    <mergeCell ref="E9:E13"/>
    <mergeCell ref="E5:F5"/>
    <mergeCell ref="E4:G4"/>
  </mergeCell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B0261A-84AA-4557-819B-C452DE2CA00E}">
          <x14:formula1>
            <xm:f>Data!$M$3:$M$14</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A563-C9D4-4C67-A366-186CD15418AE}">
  <sheetPr>
    <tabColor rgb="FF002060"/>
  </sheetPr>
  <dimension ref="B1:H26"/>
  <sheetViews>
    <sheetView workbookViewId="0"/>
  </sheetViews>
  <sheetFormatPr baseColWidth="10" defaultRowHeight="15" x14ac:dyDescent="0.25"/>
  <cols>
    <col min="1" max="1" width="1.42578125" style="20" customWidth="1"/>
    <col min="2" max="2" width="21.5703125" style="20" bestFit="1" customWidth="1"/>
    <col min="3" max="3" width="22" style="20" customWidth="1"/>
    <col min="4" max="4" width="14.7109375" style="120" customWidth="1"/>
    <col min="5" max="5" width="26.28515625" style="20" customWidth="1"/>
    <col min="6" max="6" width="4.7109375" style="20" customWidth="1"/>
    <col min="7" max="7" width="8.28515625" style="20" customWidth="1"/>
    <col min="8" max="16384" width="11.42578125" style="20"/>
  </cols>
  <sheetData>
    <row r="1" spans="2:8" ht="7.5" customHeight="1" x14ac:dyDescent="0.25"/>
    <row r="2" spans="2:8" ht="36" x14ac:dyDescent="0.55000000000000004">
      <c r="D2" s="155" t="s">
        <v>280</v>
      </c>
      <c r="E2" s="155"/>
    </row>
    <row r="3" spans="2:8" ht="15.75" thickBot="1" x14ac:dyDescent="0.3"/>
    <row r="4" spans="2:8" ht="26.25" x14ac:dyDescent="0.25">
      <c r="B4" s="156" t="s">
        <v>257</v>
      </c>
      <c r="C4" s="157"/>
      <c r="E4" s="156" t="s">
        <v>56</v>
      </c>
      <c r="F4" s="163"/>
      <c r="G4" s="157"/>
    </row>
    <row r="5" spans="2:8" x14ac:dyDescent="0.25">
      <c r="B5" s="118" t="s">
        <v>31</v>
      </c>
      <c r="C5" s="138" t="str">
        <f>IF(ISBLANK(Informations!E2),"",Informations!E2)</f>
        <v/>
      </c>
      <c r="E5" s="161" t="s">
        <v>51</v>
      </c>
      <c r="F5" s="162"/>
      <c r="G5" s="121">
        <f ca="1">_xlfn.XLOOKUP($D$2,'Récap brut'!$A$5:$A$20,'Récap brut'!$B$5:$B$20)</f>
        <v>0</v>
      </c>
    </row>
    <row r="6" spans="2:8" x14ac:dyDescent="0.25">
      <c r="B6" s="118" t="s">
        <v>32</v>
      </c>
      <c r="C6" s="138" t="str">
        <f>IF(ISBLANK(Informations!E3),"",Informations!E3)</f>
        <v/>
      </c>
      <c r="E6" s="129" t="s">
        <v>53</v>
      </c>
      <c r="F6" s="122"/>
      <c r="G6" s="121">
        <f ca="1">_xlfn.XLOOKUP($D$2,'Récap brut'!$A$5:$A$20,'Récap brut'!$I$5:$I$20)</f>
        <v>0</v>
      </c>
    </row>
    <row r="7" spans="2:8" x14ac:dyDescent="0.25">
      <c r="B7" s="118" t="s">
        <v>118</v>
      </c>
      <c r="C7" s="138" t="str">
        <f>IF(ISBLANK(Informations!E4),"",Informations!E4)</f>
        <v/>
      </c>
      <c r="E7" s="129" t="s">
        <v>54</v>
      </c>
      <c r="F7" s="122"/>
      <c r="G7" s="121">
        <f ca="1">_xlfn.XLOOKUP($D$2,'Récap brut'!$A$5:$A$20,'Récap brut'!$J$5:$J$20)</f>
        <v>0</v>
      </c>
    </row>
    <row r="8" spans="2:8" x14ac:dyDescent="0.25">
      <c r="B8" s="118" t="s">
        <v>33</v>
      </c>
      <c r="C8" s="138" t="str">
        <f>IF(ISBLANK(Informations!E6),"",Informations!E6)</f>
        <v/>
      </c>
      <c r="E8" s="129" t="s">
        <v>55</v>
      </c>
      <c r="F8" s="122"/>
      <c r="G8" s="121">
        <f ca="1">_xlfn.XLOOKUP($D$2,'Récap brut'!$A$5:$A$20,'Récap brut'!$K$5:$K$20)</f>
        <v>0</v>
      </c>
    </row>
    <row r="9" spans="2:8" x14ac:dyDescent="0.25">
      <c r="B9" s="118" t="s">
        <v>34</v>
      </c>
      <c r="C9" s="138" t="str">
        <f>IF(ISBLANK(Informations!E7),"",Informations!E7)</f>
        <v/>
      </c>
      <c r="E9" s="142" t="str">
        <f>IF(Informations!$E$10="Oui","Total heures opting-out","")</f>
        <v/>
      </c>
      <c r="F9" s="122"/>
      <c r="G9" s="121" t="str">
        <f>IF(Informations!$E$10="Oui",_xlfn.XLOOKUP($D$2,'Récap brut'!$A$5:$A$20,'Récap brut'!$T$5:$T$20),"")</f>
        <v/>
      </c>
    </row>
    <row r="10" spans="2:8" x14ac:dyDescent="0.25">
      <c r="B10" s="118" t="s">
        <v>258</v>
      </c>
      <c r="C10" s="138" t="str">
        <f>IF(ISBLANK(Informations!E8),"",Informations!E8)</f>
        <v/>
      </c>
      <c r="E10" s="141"/>
      <c r="F10" s="64"/>
      <c r="G10" s="66"/>
    </row>
    <row r="11" spans="2:8" ht="15.75" thickBot="1" x14ac:dyDescent="0.3">
      <c r="B11" s="118" t="s">
        <v>259</v>
      </c>
      <c r="C11" s="138" t="str">
        <f>IF(ISBLANK(Informations!E9),"",Informations!E9)</f>
        <v/>
      </c>
      <c r="E11" s="143" t="s">
        <v>284</v>
      </c>
      <c r="F11" s="124"/>
      <c r="G11" s="125">
        <f ca="1">G5/13</f>
        <v>0</v>
      </c>
    </row>
    <row r="12" spans="2:8" ht="15.75" thickBot="1" x14ac:dyDescent="0.3">
      <c r="B12" s="119" t="s">
        <v>35</v>
      </c>
      <c r="C12" s="139" t="str">
        <f>IF(ISBLANK(Informations!E10),"",Informations!E10)</f>
        <v/>
      </c>
      <c r="E12" s="145"/>
      <c r="F12" s="122"/>
      <c r="G12" s="144"/>
    </row>
    <row r="13" spans="2:8" x14ac:dyDescent="0.25">
      <c r="B13" s="123"/>
      <c r="E13" s="145"/>
      <c r="F13" s="122" t="str" cm="1">
        <f t="array" ref="F13">_xlfn.IFS(AND($D$2="Octobre 2021",Informations!$E$11="4 octobre 2021"),"",AND($D$2="Octobre 2021",Informations!$E$11="1er octobre 2021"),"S5",OR($D$2="Mars 2022",$D$2="Mai 2022",$D$2="Aout 2022",$D$2="Septembre 2022"),"S5",TRUE,"")</f>
        <v/>
      </c>
      <c r="G13" s="144" t="str">
        <f>IF(F13="","",_xlfn.XLOOKUP($D$2,'Récap brut'!$A$5:$A$16,'Récap brut'!$G$5:$G$16))</f>
        <v/>
      </c>
    </row>
    <row r="15" spans="2:8" ht="15.75" thickBot="1" x14ac:dyDescent="0.3"/>
    <row r="16" spans="2:8" ht="26.25" x14ac:dyDescent="0.25">
      <c r="B16" s="126" t="s">
        <v>86</v>
      </c>
      <c r="C16" s="127"/>
      <c r="D16" s="128"/>
      <c r="H16" s="120"/>
    </row>
    <row r="17" spans="2:8" x14ac:dyDescent="0.25">
      <c r="B17" s="129" t="s">
        <v>87</v>
      </c>
      <c r="C17" s="122"/>
      <c r="D17" s="130">
        <f>Informations!E12*3</f>
        <v>0</v>
      </c>
      <c r="H17" s="120"/>
    </row>
    <row r="18" spans="2:8" ht="15" customHeight="1" x14ac:dyDescent="0.25">
      <c r="B18" s="158" t="s">
        <v>94</v>
      </c>
      <c r="C18" s="122" t="s">
        <v>96</v>
      </c>
      <c r="D18" s="130">
        <f ca="1">Data!$Q$22*(_xlfn.XLOOKUP($D$2,'Récap brut'!$A$5:$A$20,'Récap brut'!$O$5:$O$20)+_xlfn.XLOOKUP($D$2,'Récap brut'!$A$5:$A$20,'Récap brut'!$P$5:$P$20))</f>
        <v>0</v>
      </c>
    </row>
    <row r="19" spans="2:8" x14ac:dyDescent="0.25">
      <c r="B19" s="158"/>
      <c r="C19" s="122" t="s">
        <v>95</v>
      </c>
      <c r="D19" s="130">
        <f ca="1">Data!$R$22*(_xlfn.XLOOKUP($D$2,'Récap brut'!$A$5:$A$20,'Récap brut'!$Q$5:$Q$20))</f>
        <v>0</v>
      </c>
    </row>
    <row r="20" spans="2:8" x14ac:dyDescent="0.25">
      <c r="B20" s="129" t="str">
        <f>IF(Informations!$E$10="Oui","Heures d'opting-out (110%)","")</f>
        <v/>
      </c>
      <c r="C20" s="122"/>
      <c r="D20" s="130" t="str">
        <f>IF(Informations!E10="Oui",Data!$S$22*(_xlfn.XLOOKUP($D$2,'Récap brut'!$A$5:$A$20,'Récap brut'!$T$5:$T$20)),"")</f>
        <v/>
      </c>
      <c r="E20" s="21"/>
    </row>
    <row r="21" spans="2:8" x14ac:dyDescent="0.25">
      <c r="B21" s="129" t="s">
        <v>104</v>
      </c>
      <c r="C21" s="122"/>
      <c r="D21" s="131">
        <f ca="1">_xlfn.XLOOKUP($D$2,'Récap brut'!$A$5:$A$20,'Récap brut'!$Y$5:$Y$20)</f>
        <v>0</v>
      </c>
    </row>
    <row r="22" spans="2:8" x14ac:dyDescent="0.25">
      <c r="B22" s="129"/>
      <c r="C22" s="122"/>
      <c r="D22" s="66"/>
    </row>
    <row r="23" spans="2:8" x14ac:dyDescent="0.25">
      <c r="B23" s="132" t="s">
        <v>98</v>
      </c>
      <c r="C23" s="133"/>
      <c r="D23" s="134">
        <f ca="1">SUM(D18:D19,D21)</f>
        <v>0</v>
      </c>
    </row>
    <row r="24" spans="2:8" ht="21.75" thickBot="1" x14ac:dyDescent="0.4">
      <c r="B24" s="135" t="s">
        <v>285</v>
      </c>
      <c r="C24" s="136"/>
      <c r="D24" s="137">
        <f ca="1">D23+D17</f>
        <v>0</v>
      </c>
    </row>
    <row r="26" spans="2:8" x14ac:dyDescent="0.25">
      <c r="C26" s="120"/>
      <c r="D26" s="20"/>
    </row>
  </sheetData>
  <sheetProtection algorithmName="SHA-512" hashValue="pT2NsabNTv8ZRXXj+DDOkZ13gruQnYZPTBjoM++ra+yb7j47ABt4WwbVrh/yFfDpG3bKN/kN7e3eT3X2AdvVjA==" saltValue="CZTkwpmBdlQvNXiu1TPtKA==" spinCount="100000" sheet="1" objects="1" scenarios="1"/>
  <mergeCells count="5">
    <mergeCell ref="D2:E2"/>
    <mergeCell ref="B4:C4"/>
    <mergeCell ref="E4:G4"/>
    <mergeCell ref="E5:F5"/>
    <mergeCell ref="B18:B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6A8E610-36B8-46F7-BA98-27007452F67C}">
          <x14:formula1>
            <xm:f>Data!$M$16:$M$19</xm:f>
          </x14:formula1>
          <xm:sqref>D2:E2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07B0-41E9-46CE-B8B9-67F0BBA5F59B}">
  <sheetPr>
    <tabColor rgb="FFC00000"/>
  </sheetPr>
  <dimension ref="B1:P35"/>
  <sheetViews>
    <sheetView workbookViewId="0"/>
  </sheetViews>
  <sheetFormatPr baseColWidth="10" defaultRowHeight="15" x14ac:dyDescent="0.25"/>
  <cols>
    <col min="1" max="1" width="1.42578125" style="68" customWidth="1"/>
    <col min="2" max="2" width="11.42578125" style="68" customWidth="1"/>
    <col min="3" max="3" width="11.42578125" style="68"/>
    <col min="4" max="4" width="12.140625" style="69" bestFit="1" customWidth="1"/>
    <col min="5" max="5" width="11.42578125" style="69"/>
    <col min="6" max="6" width="12.140625" style="69" bestFit="1" customWidth="1"/>
    <col min="7" max="10" width="11.42578125" style="69"/>
    <col min="11" max="11" width="19.28515625" style="69" bestFit="1" customWidth="1"/>
    <col min="12" max="12" width="14.85546875" style="68" bestFit="1" customWidth="1"/>
    <col min="13" max="13" width="19.42578125" style="68" bestFit="1" customWidth="1"/>
    <col min="14" max="14" width="8.140625" style="68" bestFit="1" customWidth="1"/>
    <col min="15" max="15" width="13.7109375" style="68" bestFit="1" customWidth="1"/>
    <col min="16" max="16" width="15.7109375" style="68" bestFit="1" customWidth="1"/>
    <col min="17" max="17" width="11.42578125" style="68" customWidth="1"/>
    <col min="18" max="18" width="20.85546875" style="68" bestFit="1" customWidth="1"/>
    <col min="19" max="16384" width="11.42578125" style="68"/>
  </cols>
  <sheetData>
    <row r="1" spans="2:16" ht="7.5" customHeight="1" thickBot="1" x14ac:dyDescent="0.3"/>
    <row r="2" spans="2:16" ht="15.75" thickTop="1" x14ac:dyDescent="0.25">
      <c r="B2" s="164" t="s">
        <v>17</v>
      </c>
      <c r="C2" s="165"/>
      <c r="D2" s="171" t="s">
        <v>2</v>
      </c>
      <c r="E2" s="172"/>
      <c r="F2" s="173" t="s">
        <v>3</v>
      </c>
      <c r="G2" s="174"/>
      <c r="H2" s="173" t="s">
        <v>21</v>
      </c>
      <c r="I2" s="175"/>
      <c r="J2" s="174"/>
      <c r="K2" s="176" t="s">
        <v>15</v>
      </c>
      <c r="L2" s="168" t="s">
        <v>42</v>
      </c>
      <c r="M2" s="169"/>
      <c r="N2" s="169"/>
      <c r="O2" s="169"/>
      <c r="P2" s="170"/>
    </row>
    <row r="3" spans="2:16" ht="15.75" thickBot="1" x14ac:dyDescent="0.3">
      <c r="B3" s="166"/>
      <c r="C3" s="167"/>
      <c r="D3" s="70" t="s">
        <v>0</v>
      </c>
      <c r="E3" s="71" t="s">
        <v>1</v>
      </c>
      <c r="F3" s="72" t="s">
        <v>0</v>
      </c>
      <c r="G3" s="71" t="s">
        <v>1</v>
      </c>
      <c r="H3" s="72" t="s">
        <v>105</v>
      </c>
      <c r="I3" s="73" t="s">
        <v>22</v>
      </c>
      <c r="J3" s="71" t="s">
        <v>106</v>
      </c>
      <c r="K3" s="177"/>
      <c r="L3" s="74" t="s">
        <v>43</v>
      </c>
      <c r="M3" s="75" t="s">
        <v>44</v>
      </c>
      <c r="N3" s="75" t="s">
        <v>45</v>
      </c>
      <c r="O3" s="75" t="s">
        <v>46</v>
      </c>
      <c r="P3" s="76" t="s">
        <v>47</v>
      </c>
    </row>
    <row r="4" spans="2:16" x14ac:dyDescent="0.25">
      <c r="B4" s="77" t="s">
        <v>8</v>
      </c>
      <c r="C4" s="78">
        <v>44470</v>
      </c>
      <c r="D4" s="85"/>
      <c r="E4" s="86"/>
      <c r="F4" s="87"/>
      <c r="G4" s="88"/>
      <c r="H4" s="87"/>
      <c r="I4" s="89"/>
      <c r="J4" s="88"/>
      <c r="K4" s="89"/>
      <c r="L4" s="90"/>
      <c r="M4" s="91"/>
      <c r="N4" s="91"/>
      <c r="O4" s="91"/>
      <c r="P4" s="92"/>
    </row>
    <row r="5" spans="2:16" x14ac:dyDescent="0.25">
      <c r="B5" s="79" t="s">
        <v>9</v>
      </c>
      <c r="C5" s="80">
        <v>44471</v>
      </c>
      <c r="D5" s="93"/>
      <c r="E5" s="94"/>
      <c r="F5" s="95"/>
      <c r="G5" s="94"/>
      <c r="H5" s="95"/>
      <c r="I5" s="96"/>
      <c r="J5" s="94"/>
      <c r="K5" s="96"/>
      <c r="L5" s="97"/>
      <c r="M5" s="98"/>
      <c r="N5" s="98"/>
      <c r="O5" s="98"/>
      <c r="P5" s="99"/>
    </row>
    <row r="6" spans="2:16" x14ac:dyDescent="0.25">
      <c r="B6" s="81" t="s">
        <v>10</v>
      </c>
      <c r="C6" s="82">
        <v>44472</v>
      </c>
      <c r="D6" s="100"/>
      <c r="E6" s="88"/>
      <c r="F6" s="87"/>
      <c r="G6" s="88"/>
      <c r="H6" s="87"/>
      <c r="I6" s="89"/>
      <c r="J6" s="88"/>
      <c r="K6" s="89"/>
      <c r="L6" s="90"/>
      <c r="M6" s="91"/>
      <c r="N6" s="91"/>
      <c r="O6" s="91"/>
      <c r="P6" s="92"/>
    </row>
    <row r="7" spans="2:16" x14ac:dyDescent="0.25">
      <c r="B7" s="79" t="s">
        <v>4</v>
      </c>
      <c r="C7" s="80">
        <v>44473</v>
      </c>
      <c r="D7" s="93"/>
      <c r="E7" s="94"/>
      <c r="F7" s="95"/>
      <c r="G7" s="94"/>
      <c r="H7" s="95"/>
      <c r="I7" s="96"/>
      <c r="J7" s="94"/>
      <c r="K7" s="96"/>
      <c r="L7" s="97"/>
      <c r="M7" s="98"/>
      <c r="N7" s="98"/>
      <c r="O7" s="98"/>
      <c r="P7" s="99"/>
    </row>
    <row r="8" spans="2:16" x14ac:dyDescent="0.25">
      <c r="B8" s="81" t="s">
        <v>5</v>
      </c>
      <c r="C8" s="82">
        <v>44474</v>
      </c>
      <c r="D8" s="100"/>
      <c r="E8" s="88"/>
      <c r="F8" s="87"/>
      <c r="G8" s="88"/>
      <c r="H8" s="87"/>
      <c r="I8" s="89"/>
      <c r="J8" s="88"/>
      <c r="K8" s="89"/>
      <c r="L8" s="90"/>
      <c r="M8" s="91"/>
      <c r="N8" s="91"/>
      <c r="O8" s="91"/>
      <c r="P8" s="92"/>
    </row>
    <row r="9" spans="2:16" x14ac:dyDescent="0.25">
      <c r="B9" s="79" t="s">
        <v>6</v>
      </c>
      <c r="C9" s="80">
        <v>44475</v>
      </c>
      <c r="D9" s="93"/>
      <c r="E9" s="94"/>
      <c r="F9" s="95"/>
      <c r="G9" s="94"/>
      <c r="H9" s="95"/>
      <c r="I9" s="96"/>
      <c r="J9" s="94"/>
      <c r="K9" s="96"/>
      <c r="L9" s="97"/>
      <c r="M9" s="98"/>
      <c r="N9" s="98"/>
      <c r="O9" s="98"/>
      <c r="P9" s="99"/>
    </row>
    <row r="10" spans="2:16" x14ac:dyDescent="0.25">
      <c r="B10" s="81" t="s">
        <v>7</v>
      </c>
      <c r="C10" s="82">
        <v>44476</v>
      </c>
      <c r="D10" s="100"/>
      <c r="E10" s="88"/>
      <c r="F10" s="87"/>
      <c r="G10" s="88"/>
      <c r="H10" s="87"/>
      <c r="I10" s="89"/>
      <c r="J10" s="88"/>
      <c r="K10" s="89"/>
      <c r="L10" s="90"/>
      <c r="M10" s="91"/>
      <c r="N10" s="91"/>
      <c r="O10" s="91"/>
      <c r="P10" s="92"/>
    </row>
    <row r="11" spans="2:16" x14ac:dyDescent="0.25">
      <c r="B11" s="79" t="s">
        <v>8</v>
      </c>
      <c r="C11" s="80">
        <v>44477</v>
      </c>
      <c r="D11" s="93"/>
      <c r="E11" s="94"/>
      <c r="F11" s="95"/>
      <c r="G11" s="94"/>
      <c r="H11" s="95"/>
      <c r="I11" s="96"/>
      <c r="J11" s="94"/>
      <c r="K11" s="96"/>
      <c r="L11" s="97"/>
      <c r="M11" s="98"/>
      <c r="N11" s="98"/>
      <c r="O11" s="98"/>
      <c r="P11" s="99"/>
    </row>
    <row r="12" spans="2:16" x14ac:dyDescent="0.25">
      <c r="B12" s="81" t="s">
        <v>9</v>
      </c>
      <c r="C12" s="82">
        <v>44478</v>
      </c>
      <c r="D12" s="100"/>
      <c r="E12" s="88"/>
      <c r="F12" s="87"/>
      <c r="G12" s="88"/>
      <c r="H12" s="87"/>
      <c r="I12" s="89"/>
      <c r="J12" s="88"/>
      <c r="K12" s="89"/>
      <c r="L12" s="90"/>
      <c r="M12" s="91"/>
      <c r="N12" s="91"/>
      <c r="O12" s="91"/>
      <c r="P12" s="92"/>
    </row>
    <row r="13" spans="2:16" x14ac:dyDescent="0.25">
      <c r="B13" s="79" t="s">
        <v>10</v>
      </c>
      <c r="C13" s="80">
        <v>44479</v>
      </c>
      <c r="D13" s="93"/>
      <c r="E13" s="94"/>
      <c r="F13" s="95"/>
      <c r="G13" s="94"/>
      <c r="H13" s="95"/>
      <c r="I13" s="96"/>
      <c r="J13" s="94"/>
      <c r="K13" s="96"/>
      <c r="L13" s="97"/>
      <c r="M13" s="98"/>
      <c r="N13" s="98"/>
      <c r="O13" s="98"/>
      <c r="P13" s="99"/>
    </row>
    <row r="14" spans="2:16" x14ac:dyDescent="0.25">
      <c r="B14" s="81" t="s">
        <v>4</v>
      </c>
      <c r="C14" s="82">
        <v>44480</v>
      </c>
      <c r="D14" s="100"/>
      <c r="E14" s="88"/>
      <c r="F14" s="87"/>
      <c r="G14" s="88"/>
      <c r="H14" s="87"/>
      <c r="I14" s="89"/>
      <c r="J14" s="88"/>
      <c r="K14" s="89"/>
      <c r="L14" s="90"/>
      <c r="M14" s="91"/>
      <c r="N14" s="91"/>
      <c r="O14" s="91"/>
      <c r="P14" s="92"/>
    </row>
    <row r="15" spans="2:16" x14ac:dyDescent="0.25">
      <c r="B15" s="79" t="s">
        <v>5</v>
      </c>
      <c r="C15" s="80">
        <v>44481</v>
      </c>
      <c r="D15" s="93"/>
      <c r="E15" s="94"/>
      <c r="F15" s="95"/>
      <c r="G15" s="94"/>
      <c r="H15" s="95"/>
      <c r="I15" s="96"/>
      <c r="J15" s="94"/>
      <c r="K15" s="96"/>
      <c r="L15" s="97"/>
      <c r="M15" s="98"/>
      <c r="N15" s="98"/>
      <c r="O15" s="98"/>
      <c r="P15" s="99"/>
    </row>
    <row r="16" spans="2:16" x14ac:dyDescent="0.25">
      <c r="B16" s="81" t="s">
        <v>6</v>
      </c>
      <c r="C16" s="82">
        <v>44482</v>
      </c>
      <c r="D16" s="100"/>
      <c r="E16" s="88"/>
      <c r="F16" s="87"/>
      <c r="G16" s="88"/>
      <c r="H16" s="87"/>
      <c r="I16" s="89"/>
      <c r="J16" s="88"/>
      <c r="K16" s="89"/>
      <c r="L16" s="90"/>
      <c r="M16" s="91"/>
      <c r="N16" s="91"/>
      <c r="O16" s="91"/>
      <c r="P16" s="92"/>
    </row>
    <row r="17" spans="2:16" x14ac:dyDescent="0.25">
      <c r="B17" s="79" t="s">
        <v>7</v>
      </c>
      <c r="C17" s="80">
        <v>44483</v>
      </c>
      <c r="D17" s="93"/>
      <c r="E17" s="94"/>
      <c r="F17" s="95"/>
      <c r="G17" s="94"/>
      <c r="H17" s="95"/>
      <c r="I17" s="96"/>
      <c r="J17" s="94"/>
      <c r="K17" s="96"/>
      <c r="L17" s="97"/>
      <c r="M17" s="98"/>
      <c r="N17" s="98"/>
      <c r="O17" s="98"/>
      <c r="P17" s="99"/>
    </row>
    <row r="18" spans="2:16" x14ac:dyDescent="0.25">
      <c r="B18" s="81" t="s">
        <v>8</v>
      </c>
      <c r="C18" s="82">
        <v>44484</v>
      </c>
      <c r="D18" s="100"/>
      <c r="E18" s="88"/>
      <c r="F18" s="87"/>
      <c r="G18" s="88"/>
      <c r="H18" s="87"/>
      <c r="I18" s="89"/>
      <c r="J18" s="88"/>
      <c r="K18" s="89"/>
      <c r="L18" s="90"/>
      <c r="M18" s="91"/>
      <c r="N18" s="91"/>
      <c r="O18" s="91"/>
      <c r="P18" s="92"/>
    </row>
    <row r="19" spans="2:16" x14ac:dyDescent="0.25">
      <c r="B19" s="79" t="s">
        <v>9</v>
      </c>
      <c r="C19" s="80">
        <v>44485</v>
      </c>
      <c r="D19" s="93"/>
      <c r="E19" s="94"/>
      <c r="F19" s="95"/>
      <c r="G19" s="94"/>
      <c r="H19" s="95"/>
      <c r="I19" s="96"/>
      <c r="J19" s="94"/>
      <c r="K19" s="96"/>
      <c r="L19" s="97"/>
      <c r="M19" s="98"/>
      <c r="N19" s="98"/>
      <c r="O19" s="98"/>
      <c r="P19" s="99"/>
    </row>
    <row r="20" spans="2:16" x14ac:dyDescent="0.25">
      <c r="B20" s="81" t="s">
        <v>10</v>
      </c>
      <c r="C20" s="82">
        <v>44486</v>
      </c>
      <c r="D20" s="100"/>
      <c r="E20" s="88"/>
      <c r="F20" s="87"/>
      <c r="G20" s="88"/>
      <c r="H20" s="87"/>
      <c r="I20" s="89"/>
      <c r="J20" s="88"/>
      <c r="K20" s="89"/>
      <c r="L20" s="90"/>
      <c r="M20" s="91"/>
      <c r="N20" s="91"/>
      <c r="O20" s="91"/>
      <c r="P20" s="92"/>
    </row>
    <row r="21" spans="2:16" x14ac:dyDescent="0.25">
      <c r="B21" s="79" t="s">
        <v>4</v>
      </c>
      <c r="C21" s="80">
        <v>44487</v>
      </c>
      <c r="D21" s="93"/>
      <c r="E21" s="94"/>
      <c r="F21" s="95"/>
      <c r="G21" s="94"/>
      <c r="H21" s="95"/>
      <c r="I21" s="96"/>
      <c r="J21" s="94"/>
      <c r="K21" s="96"/>
      <c r="L21" s="97"/>
      <c r="M21" s="98"/>
      <c r="N21" s="98"/>
      <c r="O21" s="98"/>
      <c r="P21" s="99"/>
    </row>
    <row r="22" spans="2:16" x14ac:dyDescent="0.25">
      <c r="B22" s="81" t="s">
        <v>5</v>
      </c>
      <c r="C22" s="82">
        <v>44488</v>
      </c>
      <c r="D22" s="100"/>
      <c r="E22" s="88"/>
      <c r="F22" s="87"/>
      <c r="G22" s="88"/>
      <c r="H22" s="87"/>
      <c r="I22" s="89"/>
      <c r="J22" s="88"/>
      <c r="K22" s="89"/>
      <c r="L22" s="90"/>
      <c r="M22" s="91"/>
      <c r="N22" s="91"/>
      <c r="O22" s="91"/>
      <c r="P22" s="92"/>
    </row>
    <row r="23" spans="2:16" x14ac:dyDescent="0.25">
      <c r="B23" s="79" t="s">
        <v>6</v>
      </c>
      <c r="C23" s="80">
        <v>44489</v>
      </c>
      <c r="D23" s="93"/>
      <c r="E23" s="94"/>
      <c r="F23" s="95"/>
      <c r="G23" s="94"/>
      <c r="H23" s="95"/>
      <c r="I23" s="96"/>
      <c r="J23" s="94"/>
      <c r="K23" s="96"/>
      <c r="L23" s="97"/>
      <c r="M23" s="98"/>
      <c r="N23" s="98"/>
      <c r="O23" s="98"/>
      <c r="P23" s="99"/>
    </row>
    <row r="24" spans="2:16" x14ac:dyDescent="0.25">
      <c r="B24" s="81" t="s">
        <v>7</v>
      </c>
      <c r="C24" s="82">
        <v>44490</v>
      </c>
      <c r="D24" s="100"/>
      <c r="E24" s="88"/>
      <c r="F24" s="87"/>
      <c r="G24" s="88"/>
      <c r="H24" s="87"/>
      <c r="I24" s="89"/>
      <c r="J24" s="88"/>
      <c r="K24" s="89"/>
      <c r="L24" s="90"/>
      <c r="M24" s="91"/>
      <c r="N24" s="91"/>
      <c r="O24" s="91"/>
      <c r="P24" s="92"/>
    </row>
    <row r="25" spans="2:16" x14ac:dyDescent="0.25">
      <c r="B25" s="79" t="s">
        <v>8</v>
      </c>
      <c r="C25" s="80">
        <v>44491</v>
      </c>
      <c r="D25" s="93"/>
      <c r="E25" s="94"/>
      <c r="F25" s="95"/>
      <c r="G25" s="94"/>
      <c r="H25" s="95"/>
      <c r="I25" s="96"/>
      <c r="J25" s="94"/>
      <c r="K25" s="96"/>
      <c r="L25" s="97"/>
      <c r="M25" s="98"/>
      <c r="N25" s="98"/>
      <c r="O25" s="98"/>
      <c r="P25" s="99"/>
    </row>
    <row r="26" spans="2:16" x14ac:dyDescent="0.25">
      <c r="B26" s="81" t="s">
        <v>9</v>
      </c>
      <c r="C26" s="82">
        <v>44492</v>
      </c>
      <c r="D26" s="100"/>
      <c r="E26" s="88"/>
      <c r="F26" s="87"/>
      <c r="G26" s="88"/>
      <c r="H26" s="87"/>
      <c r="I26" s="89"/>
      <c r="J26" s="88"/>
      <c r="K26" s="89"/>
      <c r="L26" s="90"/>
      <c r="M26" s="91"/>
      <c r="N26" s="91"/>
      <c r="O26" s="91"/>
      <c r="P26" s="92"/>
    </row>
    <row r="27" spans="2:16" x14ac:dyDescent="0.25">
      <c r="B27" s="79" t="s">
        <v>10</v>
      </c>
      <c r="C27" s="80">
        <v>44493</v>
      </c>
      <c r="D27" s="93"/>
      <c r="E27" s="94"/>
      <c r="F27" s="95"/>
      <c r="G27" s="94"/>
      <c r="H27" s="95"/>
      <c r="I27" s="96"/>
      <c r="J27" s="94"/>
      <c r="K27" s="96"/>
      <c r="L27" s="97"/>
      <c r="M27" s="98"/>
      <c r="N27" s="98"/>
      <c r="O27" s="98"/>
      <c r="P27" s="99"/>
    </row>
    <row r="28" spans="2:16" x14ac:dyDescent="0.25">
      <c r="B28" s="81" t="s">
        <v>4</v>
      </c>
      <c r="C28" s="82">
        <v>44494</v>
      </c>
      <c r="D28" s="100"/>
      <c r="E28" s="88"/>
      <c r="F28" s="87"/>
      <c r="G28" s="88"/>
      <c r="H28" s="87"/>
      <c r="I28" s="89"/>
      <c r="J28" s="88"/>
      <c r="K28" s="89"/>
      <c r="L28" s="90"/>
      <c r="M28" s="91"/>
      <c r="N28" s="91"/>
      <c r="O28" s="91"/>
      <c r="P28" s="92"/>
    </row>
    <row r="29" spans="2:16" x14ac:dyDescent="0.25">
      <c r="B29" s="79" t="s">
        <v>5</v>
      </c>
      <c r="C29" s="80">
        <v>44495</v>
      </c>
      <c r="D29" s="93"/>
      <c r="E29" s="94"/>
      <c r="F29" s="95"/>
      <c r="G29" s="94"/>
      <c r="H29" s="95"/>
      <c r="I29" s="96"/>
      <c r="J29" s="94"/>
      <c r="K29" s="96"/>
      <c r="L29" s="97"/>
      <c r="M29" s="98"/>
      <c r="N29" s="98"/>
      <c r="O29" s="98"/>
      <c r="P29" s="99"/>
    </row>
    <row r="30" spans="2:16" x14ac:dyDescent="0.25">
      <c r="B30" s="81" t="s">
        <v>6</v>
      </c>
      <c r="C30" s="82">
        <v>44496</v>
      </c>
      <c r="D30" s="100"/>
      <c r="E30" s="88"/>
      <c r="F30" s="87"/>
      <c r="G30" s="88"/>
      <c r="H30" s="87"/>
      <c r="I30" s="89"/>
      <c r="J30" s="88"/>
      <c r="K30" s="89"/>
      <c r="L30" s="90"/>
      <c r="M30" s="91"/>
      <c r="N30" s="91"/>
      <c r="O30" s="91"/>
      <c r="P30" s="92"/>
    </row>
    <row r="31" spans="2:16" x14ac:dyDescent="0.25">
      <c r="B31" s="79" t="s">
        <v>7</v>
      </c>
      <c r="C31" s="80">
        <v>44497</v>
      </c>
      <c r="D31" s="93"/>
      <c r="E31" s="94"/>
      <c r="F31" s="95"/>
      <c r="G31" s="94"/>
      <c r="H31" s="95"/>
      <c r="I31" s="96"/>
      <c r="J31" s="94"/>
      <c r="K31" s="96"/>
      <c r="L31" s="97"/>
      <c r="M31" s="98"/>
      <c r="N31" s="98"/>
      <c r="O31" s="98"/>
      <c r="P31" s="99"/>
    </row>
    <row r="32" spans="2:16" x14ac:dyDescent="0.25">
      <c r="B32" s="81" t="s">
        <v>8</v>
      </c>
      <c r="C32" s="82">
        <v>44498</v>
      </c>
      <c r="D32" s="100"/>
      <c r="E32" s="88"/>
      <c r="F32" s="87"/>
      <c r="G32" s="88"/>
      <c r="H32" s="87"/>
      <c r="I32" s="89"/>
      <c r="J32" s="88"/>
      <c r="K32" s="89"/>
      <c r="L32" s="90"/>
      <c r="M32" s="91"/>
      <c r="N32" s="91"/>
      <c r="O32" s="91"/>
      <c r="P32" s="92"/>
    </row>
    <row r="33" spans="2:16" x14ac:dyDescent="0.25">
      <c r="B33" s="79" t="s">
        <v>9</v>
      </c>
      <c r="C33" s="80">
        <v>44499</v>
      </c>
      <c r="D33" s="93"/>
      <c r="E33" s="94"/>
      <c r="F33" s="95"/>
      <c r="G33" s="94"/>
      <c r="H33" s="95"/>
      <c r="I33" s="96"/>
      <c r="J33" s="94"/>
      <c r="K33" s="96"/>
      <c r="L33" s="97"/>
      <c r="M33" s="98"/>
      <c r="N33" s="98"/>
      <c r="O33" s="98"/>
      <c r="P33" s="99"/>
    </row>
    <row r="34" spans="2:16" ht="15.75" thickBot="1" x14ac:dyDescent="0.3">
      <c r="B34" s="83" t="s">
        <v>10</v>
      </c>
      <c r="C34" s="84">
        <v>44500</v>
      </c>
      <c r="D34" s="101"/>
      <c r="E34" s="102"/>
      <c r="F34" s="103"/>
      <c r="G34" s="102"/>
      <c r="H34" s="103"/>
      <c r="I34" s="104"/>
      <c r="J34" s="102"/>
      <c r="K34" s="104"/>
      <c r="L34" s="105"/>
      <c r="M34" s="106"/>
      <c r="N34" s="106"/>
      <c r="O34" s="106"/>
      <c r="P34" s="107"/>
    </row>
    <row r="35" spans="2:16" ht="15.75" thickTop="1" x14ac:dyDescent="0.25"/>
  </sheetData>
  <sheetProtection algorithmName="SHA-512" hashValue="1iYzyIOcnrFBsy1dV6xy6FLk6hfXa5drbnQitdEeO3C7fVgzDRGPuvxzrCX0sc0OXhI2szgqXSJYLogtBGW8QQ==" saltValue="KFgUJSCNROP4Y2NgmyQUkw==" spinCount="100000" sheet="1" objects="1" scenarios="1"/>
  <mergeCells count="6">
    <mergeCell ref="B2:C3"/>
    <mergeCell ref="L2:P2"/>
    <mergeCell ref="D2:E2"/>
    <mergeCell ref="F2:G2"/>
    <mergeCell ref="H2:J2"/>
    <mergeCell ref="K2:K3"/>
  </mergeCells>
  <dataValidations count="1">
    <dataValidation type="list" allowBlank="1" showInputMessage="1" showErrorMessage="1" sqref="L4:P34" xr:uid="{7CA92446-B236-48F4-8E06-B9704E090985}">
      <formula1>"Oui"</formula1>
    </dataValidation>
  </dataValidation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4852-8A90-451D-985D-E97EA5DCA198}">
  <sheetPr>
    <tabColor rgb="FFC00000"/>
  </sheetPr>
  <dimension ref="B1:P34"/>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18</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c r="L3" s="43" t="s">
        <v>43</v>
      </c>
      <c r="M3" s="44" t="s">
        <v>44</v>
      </c>
      <c r="N3" s="44" t="s">
        <v>45</v>
      </c>
      <c r="O3" s="44" t="s">
        <v>46</v>
      </c>
      <c r="P3" s="45" t="s">
        <v>47</v>
      </c>
    </row>
    <row r="4" spans="2:16" x14ac:dyDescent="0.25">
      <c r="B4" s="46" t="s">
        <v>4</v>
      </c>
      <c r="C4" s="23">
        <v>44501</v>
      </c>
      <c r="D4" s="85"/>
      <c r="E4" s="86"/>
      <c r="F4" s="87"/>
      <c r="G4" s="88"/>
      <c r="H4" s="87"/>
      <c r="I4" s="89"/>
      <c r="J4" s="88"/>
      <c r="K4" s="89"/>
      <c r="L4" s="90"/>
      <c r="M4" s="91"/>
      <c r="N4" s="91"/>
      <c r="O4" s="91"/>
      <c r="P4" s="92"/>
    </row>
    <row r="5" spans="2:16" x14ac:dyDescent="0.25">
      <c r="B5" s="48" t="s">
        <v>5</v>
      </c>
      <c r="C5" s="33">
        <v>44502</v>
      </c>
      <c r="D5" s="93"/>
      <c r="E5" s="94"/>
      <c r="F5" s="95"/>
      <c r="G5" s="94"/>
      <c r="H5" s="95"/>
      <c r="I5" s="96"/>
      <c r="J5" s="94"/>
      <c r="K5" s="96"/>
      <c r="L5" s="97"/>
      <c r="M5" s="98"/>
      <c r="N5" s="98"/>
      <c r="O5" s="98"/>
      <c r="P5" s="99"/>
    </row>
    <row r="6" spans="2:16" x14ac:dyDescent="0.25">
      <c r="B6" s="50" t="s">
        <v>6</v>
      </c>
      <c r="C6" s="31">
        <v>44503</v>
      </c>
      <c r="D6" s="100"/>
      <c r="E6" s="88"/>
      <c r="F6" s="87"/>
      <c r="G6" s="88"/>
      <c r="H6" s="87"/>
      <c r="I6" s="89"/>
      <c r="J6" s="88"/>
      <c r="K6" s="89"/>
      <c r="L6" s="90"/>
      <c r="M6" s="91"/>
      <c r="N6" s="91"/>
      <c r="O6" s="91"/>
      <c r="P6" s="92"/>
    </row>
    <row r="7" spans="2:16" x14ac:dyDescent="0.25">
      <c r="B7" s="48" t="s">
        <v>7</v>
      </c>
      <c r="C7" s="33">
        <v>44504</v>
      </c>
      <c r="D7" s="93"/>
      <c r="E7" s="94"/>
      <c r="F7" s="95"/>
      <c r="G7" s="94"/>
      <c r="H7" s="95"/>
      <c r="I7" s="96"/>
      <c r="J7" s="94"/>
      <c r="K7" s="96"/>
      <c r="L7" s="97"/>
      <c r="M7" s="98"/>
      <c r="N7" s="98"/>
      <c r="O7" s="98"/>
      <c r="P7" s="99"/>
    </row>
    <row r="8" spans="2:16" x14ac:dyDescent="0.25">
      <c r="B8" s="50" t="s">
        <v>8</v>
      </c>
      <c r="C8" s="31">
        <v>44505</v>
      </c>
      <c r="D8" s="100"/>
      <c r="E8" s="88"/>
      <c r="F8" s="87"/>
      <c r="G8" s="88"/>
      <c r="H8" s="87"/>
      <c r="I8" s="89"/>
      <c r="J8" s="88"/>
      <c r="K8" s="89"/>
      <c r="L8" s="90"/>
      <c r="M8" s="91"/>
      <c r="N8" s="91"/>
      <c r="O8" s="91"/>
      <c r="P8" s="92"/>
    </row>
    <row r="9" spans="2:16" x14ac:dyDescent="0.25">
      <c r="B9" s="48" t="s">
        <v>9</v>
      </c>
      <c r="C9" s="33">
        <v>44506</v>
      </c>
      <c r="D9" s="93"/>
      <c r="E9" s="94"/>
      <c r="F9" s="95"/>
      <c r="G9" s="94"/>
      <c r="H9" s="95"/>
      <c r="I9" s="96"/>
      <c r="J9" s="94"/>
      <c r="K9" s="96"/>
      <c r="L9" s="97"/>
      <c r="M9" s="98"/>
      <c r="N9" s="98"/>
      <c r="O9" s="98"/>
      <c r="P9" s="99"/>
    </row>
    <row r="10" spans="2:16" x14ac:dyDescent="0.25">
      <c r="B10" s="50" t="s">
        <v>10</v>
      </c>
      <c r="C10" s="31">
        <v>44507</v>
      </c>
      <c r="D10" s="100"/>
      <c r="E10" s="88"/>
      <c r="F10" s="87"/>
      <c r="G10" s="88"/>
      <c r="H10" s="87"/>
      <c r="I10" s="89"/>
      <c r="J10" s="88"/>
      <c r="K10" s="89"/>
      <c r="L10" s="90"/>
      <c r="M10" s="91"/>
      <c r="N10" s="91"/>
      <c r="O10" s="91"/>
      <c r="P10" s="92"/>
    </row>
    <row r="11" spans="2:16" x14ac:dyDescent="0.25">
      <c r="B11" s="48" t="s">
        <v>4</v>
      </c>
      <c r="C11" s="33">
        <v>44508</v>
      </c>
      <c r="D11" s="93"/>
      <c r="E11" s="94"/>
      <c r="F11" s="95"/>
      <c r="G11" s="94"/>
      <c r="H11" s="95"/>
      <c r="I11" s="96"/>
      <c r="J11" s="94"/>
      <c r="K11" s="96"/>
      <c r="L11" s="97"/>
      <c r="M11" s="98"/>
      <c r="N11" s="98"/>
      <c r="O11" s="98"/>
      <c r="P11" s="99"/>
    </row>
    <row r="12" spans="2:16" x14ac:dyDescent="0.25">
      <c r="B12" s="50" t="s">
        <v>5</v>
      </c>
      <c r="C12" s="31">
        <v>44509</v>
      </c>
      <c r="D12" s="100"/>
      <c r="E12" s="88"/>
      <c r="F12" s="87"/>
      <c r="G12" s="88"/>
      <c r="H12" s="87"/>
      <c r="I12" s="89"/>
      <c r="J12" s="88"/>
      <c r="K12" s="89"/>
      <c r="L12" s="90"/>
      <c r="M12" s="91"/>
      <c r="N12" s="91"/>
      <c r="O12" s="91"/>
      <c r="P12" s="92"/>
    </row>
    <row r="13" spans="2:16" x14ac:dyDescent="0.25">
      <c r="B13" s="48" t="s">
        <v>6</v>
      </c>
      <c r="C13" s="33">
        <v>44510</v>
      </c>
      <c r="D13" s="93"/>
      <c r="E13" s="94"/>
      <c r="F13" s="95"/>
      <c r="G13" s="94"/>
      <c r="H13" s="95"/>
      <c r="I13" s="96"/>
      <c r="J13" s="94"/>
      <c r="K13" s="96"/>
      <c r="L13" s="97"/>
      <c r="M13" s="98"/>
      <c r="N13" s="98"/>
      <c r="O13" s="98"/>
      <c r="P13" s="99"/>
    </row>
    <row r="14" spans="2:16" x14ac:dyDescent="0.25">
      <c r="B14" s="50" t="s">
        <v>7</v>
      </c>
      <c r="C14" s="31">
        <v>44511</v>
      </c>
      <c r="D14" s="100"/>
      <c r="E14" s="88"/>
      <c r="F14" s="87"/>
      <c r="G14" s="88"/>
      <c r="H14" s="87"/>
      <c r="I14" s="89"/>
      <c r="J14" s="88"/>
      <c r="K14" s="89"/>
      <c r="L14" s="90"/>
      <c r="M14" s="91"/>
      <c r="N14" s="91"/>
      <c r="O14" s="91"/>
      <c r="P14" s="92"/>
    </row>
    <row r="15" spans="2:16" x14ac:dyDescent="0.25">
      <c r="B15" s="48" t="s">
        <v>8</v>
      </c>
      <c r="C15" s="33">
        <v>44512</v>
      </c>
      <c r="D15" s="93"/>
      <c r="E15" s="94"/>
      <c r="F15" s="95"/>
      <c r="G15" s="94"/>
      <c r="H15" s="95"/>
      <c r="I15" s="96"/>
      <c r="J15" s="94"/>
      <c r="K15" s="96"/>
      <c r="L15" s="97"/>
      <c r="M15" s="98"/>
      <c r="N15" s="98"/>
      <c r="O15" s="98"/>
      <c r="P15" s="99"/>
    </row>
    <row r="16" spans="2:16" x14ac:dyDescent="0.25">
      <c r="B16" s="50" t="s">
        <v>9</v>
      </c>
      <c r="C16" s="31">
        <v>44513</v>
      </c>
      <c r="D16" s="100"/>
      <c r="E16" s="88"/>
      <c r="F16" s="87"/>
      <c r="G16" s="88"/>
      <c r="H16" s="87"/>
      <c r="I16" s="89"/>
      <c r="J16" s="88"/>
      <c r="K16" s="89"/>
      <c r="L16" s="90"/>
      <c r="M16" s="91"/>
      <c r="N16" s="91"/>
      <c r="O16" s="91"/>
      <c r="P16" s="92"/>
    </row>
    <row r="17" spans="2:16" x14ac:dyDescent="0.25">
      <c r="B17" s="48" t="s">
        <v>10</v>
      </c>
      <c r="C17" s="33">
        <v>44514</v>
      </c>
      <c r="D17" s="93"/>
      <c r="E17" s="94"/>
      <c r="F17" s="95"/>
      <c r="G17" s="94"/>
      <c r="H17" s="95"/>
      <c r="I17" s="96"/>
      <c r="J17" s="94"/>
      <c r="K17" s="96"/>
      <c r="L17" s="97"/>
      <c r="M17" s="98"/>
      <c r="N17" s="98"/>
      <c r="O17" s="98"/>
      <c r="P17" s="99"/>
    </row>
    <row r="18" spans="2:16" x14ac:dyDescent="0.25">
      <c r="B18" s="50" t="s">
        <v>4</v>
      </c>
      <c r="C18" s="31">
        <v>44515</v>
      </c>
      <c r="D18" s="100"/>
      <c r="E18" s="88"/>
      <c r="F18" s="87"/>
      <c r="G18" s="88"/>
      <c r="H18" s="87"/>
      <c r="I18" s="89"/>
      <c r="J18" s="88"/>
      <c r="K18" s="89"/>
      <c r="L18" s="90"/>
      <c r="M18" s="91"/>
      <c r="N18" s="91"/>
      <c r="O18" s="91"/>
      <c r="P18" s="92"/>
    </row>
    <row r="19" spans="2:16" x14ac:dyDescent="0.25">
      <c r="B19" s="48" t="s">
        <v>5</v>
      </c>
      <c r="C19" s="33">
        <v>44516</v>
      </c>
      <c r="D19" s="93"/>
      <c r="E19" s="94"/>
      <c r="F19" s="95"/>
      <c r="G19" s="94"/>
      <c r="H19" s="95"/>
      <c r="I19" s="96"/>
      <c r="J19" s="94"/>
      <c r="K19" s="96"/>
      <c r="L19" s="97"/>
      <c r="M19" s="98"/>
      <c r="N19" s="98"/>
      <c r="O19" s="98"/>
      <c r="P19" s="99"/>
    </row>
    <row r="20" spans="2:16" x14ac:dyDescent="0.25">
      <c r="B20" s="50" t="s">
        <v>6</v>
      </c>
      <c r="C20" s="31">
        <v>44517</v>
      </c>
      <c r="D20" s="100"/>
      <c r="E20" s="88"/>
      <c r="F20" s="87"/>
      <c r="G20" s="88"/>
      <c r="H20" s="87"/>
      <c r="I20" s="89"/>
      <c r="J20" s="88"/>
      <c r="K20" s="89"/>
      <c r="L20" s="90"/>
      <c r="M20" s="91"/>
      <c r="N20" s="91"/>
      <c r="O20" s="91"/>
      <c r="P20" s="92"/>
    </row>
    <row r="21" spans="2:16" x14ac:dyDescent="0.25">
      <c r="B21" s="48" t="s">
        <v>7</v>
      </c>
      <c r="C21" s="33">
        <v>44518</v>
      </c>
      <c r="D21" s="93"/>
      <c r="E21" s="94"/>
      <c r="F21" s="95"/>
      <c r="G21" s="94"/>
      <c r="H21" s="95"/>
      <c r="I21" s="96"/>
      <c r="J21" s="94"/>
      <c r="K21" s="96"/>
      <c r="L21" s="97"/>
      <c r="M21" s="98"/>
      <c r="N21" s="98"/>
      <c r="O21" s="98"/>
      <c r="P21" s="99"/>
    </row>
    <row r="22" spans="2:16" x14ac:dyDescent="0.25">
      <c r="B22" s="50" t="s">
        <v>8</v>
      </c>
      <c r="C22" s="31">
        <v>44519</v>
      </c>
      <c r="D22" s="100"/>
      <c r="E22" s="88"/>
      <c r="F22" s="87"/>
      <c r="G22" s="88"/>
      <c r="H22" s="87"/>
      <c r="I22" s="89"/>
      <c r="J22" s="88"/>
      <c r="K22" s="89"/>
      <c r="L22" s="90"/>
      <c r="M22" s="91"/>
      <c r="N22" s="91"/>
      <c r="O22" s="91"/>
      <c r="P22" s="92"/>
    </row>
    <row r="23" spans="2:16" x14ac:dyDescent="0.25">
      <c r="B23" s="48" t="s">
        <v>9</v>
      </c>
      <c r="C23" s="33">
        <v>44520</v>
      </c>
      <c r="D23" s="93"/>
      <c r="E23" s="94"/>
      <c r="F23" s="95"/>
      <c r="G23" s="94"/>
      <c r="H23" s="95"/>
      <c r="I23" s="96"/>
      <c r="J23" s="94"/>
      <c r="K23" s="96"/>
      <c r="L23" s="97"/>
      <c r="M23" s="98"/>
      <c r="N23" s="98"/>
      <c r="O23" s="98"/>
      <c r="P23" s="99"/>
    </row>
    <row r="24" spans="2:16" x14ac:dyDescent="0.25">
      <c r="B24" s="50" t="s">
        <v>10</v>
      </c>
      <c r="C24" s="31">
        <v>44521</v>
      </c>
      <c r="D24" s="100"/>
      <c r="E24" s="88"/>
      <c r="F24" s="87"/>
      <c r="G24" s="88"/>
      <c r="H24" s="87"/>
      <c r="I24" s="89"/>
      <c r="J24" s="88"/>
      <c r="K24" s="89"/>
      <c r="L24" s="90"/>
      <c r="M24" s="91"/>
      <c r="N24" s="91"/>
      <c r="O24" s="91"/>
      <c r="P24" s="92"/>
    </row>
    <row r="25" spans="2:16" x14ac:dyDescent="0.25">
      <c r="B25" s="48" t="s">
        <v>4</v>
      </c>
      <c r="C25" s="33">
        <v>44522</v>
      </c>
      <c r="D25" s="93"/>
      <c r="E25" s="94"/>
      <c r="F25" s="95"/>
      <c r="G25" s="94"/>
      <c r="H25" s="95"/>
      <c r="I25" s="96"/>
      <c r="J25" s="94"/>
      <c r="K25" s="96"/>
      <c r="L25" s="97"/>
      <c r="M25" s="98"/>
      <c r="N25" s="98"/>
      <c r="O25" s="98"/>
      <c r="P25" s="99"/>
    </row>
    <row r="26" spans="2:16" x14ac:dyDescent="0.25">
      <c r="B26" s="50" t="s">
        <v>5</v>
      </c>
      <c r="C26" s="31">
        <v>44523</v>
      </c>
      <c r="D26" s="100"/>
      <c r="E26" s="88"/>
      <c r="F26" s="87"/>
      <c r="G26" s="88"/>
      <c r="H26" s="87"/>
      <c r="I26" s="89"/>
      <c r="J26" s="88"/>
      <c r="K26" s="89"/>
      <c r="L26" s="90"/>
      <c r="M26" s="91"/>
      <c r="N26" s="91"/>
      <c r="O26" s="91"/>
      <c r="P26" s="92"/>
    </row>
    <row r="27" spans="2:16" x14ac:dyDescent="0.25">
      <c r="B27" s="48" t="s">
        <v>6</v>
      </c>
      <c r="C27" s="33">
        <v>44524</v>
      </c>
      <c r="D27" s="93"/>
      <c r="E27" s="94"/>
      <c r="F27" s="95"/>
      <c r="G27" s="94"/>
      <c r="H27" s="95"/>
      <c r="I27" s="96"/>
      <c r="J27" s="94"/>
      <c r="K27" s="96"/>
      <c r="L27" s="97"/>
      <c r="M27" s="98"/>
      <c r="N27" s="98"/>
      <c r="O27" s="98"/>
      <c r="P27" s="99"/>
    </row>
    <row r="28" spans="2:16" x14ac:dyDescent="0.25">
      <c r="B28" s="50" t="s">
        <v>7</v>
      </c>
      <c r="C28" s="31">
        <v>44525</v>
      </c>
      <c r="D28" s="100"/>
      <c r="E28" s="88"/>
      <c r="F28" s="87"/>
      <c r="G28" s="88"/>
      <c r="H28" s="87"/>
      <c r="I28" s="89"/>
      <c r="J28" s="88"/>
      <c r="K28" s="89"/>
      <c r="L28" s="90"/>
      <c r="M28" s="91"/>
      <c r="N28" s="91"/>
      <c r="O28" s="91"/>
      <c r="P28" s="92"/>
    </row>
    <row r="29" spans="2:16" x14ac:dyDescent="0.25">
      <c r="B29" s="48" t="s">
        <v>8</v>
      </c>
      <c r="C29" s="33">
        <v>44526</v>
      </c>
      <c r="D29" s="93"/>
      <c r="E29" s="94"/>
      <c r="F29" s="95"/>
      <c r="G29" s="94"/>
      <c r="H29" s="95"/>
      <c r="I29" s="96"/>
      <c r="J29" s="94"/>
      <c r="K29" s="96"/>
      <c r="L29" s="97"/>
      <c r="M29" s="98"/>
      <c r="N29" s="98"/>
      <c r="O29" s="98"/>
      <c r="P29" s="99"/>
    </row>
    <row r="30" spans="2:16" x14ac:dyDescent="0.25">
      <c r="B30" s="50" t="s">
        <v>9</v>
      </c>
      <c r="C30" s="31">
        <v>44527</v>
      </c>
      <c r="D30" s="100"/>
      <c r="E30" s="88"/>
      <c r="F30" s="87"/>
      <c r="G30" s="88"/>
      <c r="H30" s="87"/>
      <c r="I30" s="89"/>
      <c r="J30" s="88"/>
      <c r="K30" s="89"/>
      <c r="L30" s="90"/>
      <c r="M30" s="91"/>
      <c r="N30" s="91"/>
      <c r="O30" s="91"/>
      <c r="P30" s="92"/>
    </row>
    <row r="31" spans="2:16" x14ac:dyDescent="0.25">
      <c r="B31" s="48" t="s">
        <v>10</v>
      </c>
      <c r="C31" s="33">
        <v>44528</v>
      </c>
      <c r="D31" s="93"/>
      <c r="E31" s="94"/>
      <c r="F31" s="95"/>
      <c r="G31" s="94"/>
      <c r="H31" s="95"/>
      <c r="I31" s="96"/>
      <c r="J31" s="94"/>
      <c r="K31" s="96"/>
      <c r="L31" s="97"/>
      <c r="M31" s="98"/>
      <c r="N31" s="98"/>
      <c r="O31" s="98"/>
      <c r="P31" s="99"/>
    </row>
    <row r="32" spans="2:16" x14ac:dyDescent="0.25">
      <c r="B32" s="50" t="s">
        <v>4</v>
      </c>
      <c r="C32" s="31">
        <v>44529</v>
      </c>
      <c r="D32" s="100"/>
      <c r="E32" s="88"/>
      <c r="F32" s="87"/>
      <c r="G32" s="88"/>
      <c r="H32" s="87"/>
      <c r="I32" s="89"/>
      <c r="J32" s="88"/>
      <c r="K32" s="89"/>
      <c r="L32" s="90"/>
      <c r="M32" s="91"/>
      <c r="N32" s="91"/>
      <c r="O32" s="91"/>
      <c r="P32" s="92"/>
    </row>
    <row r="33" spans="2:16" ht="15.75" thickBot="1" x14ac:dyDescent="0.3">
      <c r="B33" s="61" t="s">
        <v>5</v>
      </c>
      <c r="C33" s="62">
        <v>44530</v>
      </c>
      <c r="D33" s="108"/>
      <c r="E33" s="109"/>
      <c r="F33" s="110"/>
      <c r="G33" s="109"/>
      <c r="H33" s="110"/>
      <c r="I33" s="111"/>
      <c r="J33" s="109"/>
      <c r="K33" s="111"/>
      <c r="L33" s="112"/>
      <c r="M33" s="113"/>
      <c r="N33" s="113"/>
      <c r="O33" s="113"/>
      <c r="P33" s="114"/>
    </row>
    <row r="34" spans="2:16" ht="15.75" thickTop="1" x14ac:dyDescent="0.25"/>
  </sheetData>
  <sheetProtection algorithmName="SHA-512" hashValue="+iaekznlhjpIuhcciUFKbyz1oNEbPFBcouBlHzeHt5SmPYRIIqbM0roipGSjNk0m9MOPl1lGN200c4VGXr1QTA==" saltValue="j+lD2MyaVY/w7Am9W9Lv/A==" spinCount="100000" sheet="1" objects="1" scenarios="1"/>
  <mergeCells count="6">
    <mergeCell ref="D2:E2"/>
    <mergeCell ref="F2:G2"/>
    <mergeCell ref="H2:J2"/>
    <mergeCell ref="L2:P2"/>
    <mergeCell ref="B2:C3"/>
    <mergeCell ref="K2:K3"/>
  </mergeCells>
  <dataValidations count="1">
    <dataValidation type="list" allowBlank="1" showInputMessage="1" showErrorMessage="1" sqref="L4:P33" xr:uid="{0D26EBD1-1193-4B88-A138-852D1AB28E38}">
      <formula1>"Oui"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077B-20B4-41BB-A008-4BFC8C3D2D92}">
  <sheetPr>
    <tabColor rgb="FFC00000"/>
  </sheetPr>
  <dimension ref="B1:P35"/>
  <sheetViews>
    <sheetView workbookViewId="0"/>
  </sheetViews>
  <sheetFormatPr baseColWidth="10" defaultRowHeight="15" x14ac:dyDescent="0.25"/>
  <cols>
    <col min="1" max="1" width="1.42578125" style="68" customWidth="1"/>
    <col min="2" max="3" width="11.42578125" style="68"/>
    <col min="4" max="4" width="12.140625" style="69" bestFit="1" customWidth="1"/>
    <col min="5" max="5" width="11.42578125" style="69"/>
    <col min="6" max="6" width="12.140625" style="69" bestFit="1" customWidth="1"/>
    <col min="7" max="10" width="11.42578125" style="69"/>
    <col min="11" max="11" width="19.28515625" style="69" bestFit="1" customWidth="1"/>
    <col min="12" max="12" width="14.85546875" style="68" bestFit="1" customWidth="1"/>
    <col min="13" max="13" width="19.42578125" style="68" bestFit="1" customWidth="1"/>
    <col min="14" max="14" width="8.140625" style="68" bestFit="1" customWidth="1"/>
    <col min="15" max="15" width="13.7109375" style="68" bestFit="1" customWidth="1"/>
    <col min="16" max="16" width="15.7109375" style="68" bestFit="1" customWidth="1"/>
    <col min="17" max="17" width="11.42578125" style="68"/>
    <col min="18" max="18" width="20.85546875" style="68" bestFit="1" customWidth="1"/>
    <col min="19" max="16384" width="11.42578125" style="68"/>
  </cols>
  <sheetData>
    <row r="1" spans="2:16" ht="7.5" customHeight="1" thickBot="1" x14ac:dyDescent="0.3"/>
    <row r="2" spans="2:16" ht="15.75" thickTop="1" x14ac:dyDescent="0.25">
      <c r="B2" s="164" t="s">
        <v>83</v>
      </c>
      <c r="C2" s="165"/>
      <c r="D2" s="171" t="s">
        <v>2</v>
      </c>
      <c r="E2" s="172"/>
      <c r="F2" s="173" t="s">
        <v>3</v>
      </c>
      <c r="G2" s="174"/>
      <c r="H2" s="173" t="s">
        <v>21</v>
      </c>
      <c r="I2" s="175"/>
      <c r="J2" s="174"/>
      <c r="K2" s="176" t="s">
        <v>15</v>
      </c>
      <c r="L2" s="168" t="s">
        <v>42</v>
      </c>
      <c r="M2" s="169"/>
      <c r="N2" s="169"/>
      <c r="O2" s="169"/>
      <c r="P2" s="170"/>
    </row>
    <row r="3" spans="2:16" ht="15.75" thickBot="1" x14ac:dyDescent="0.3">
      <c r="B3" s="166"/>
      <c r="C3" s="167"/>
      <c r="D3" s="70" t="s">
        <v>0</v>
      </c>
      <c r="E3" s="71" t="s">
        <v>1</v>
      </c>
      <c r="F3" s="72" t="s">
        <v>0</v>
      </c>
      <c r="G3" s="71" t="s">
        <v>1</v>
      </c>
      <c r="H3" s="72" t="s">
        <v>105</v>
      </c>
      <c r="I3" s="73" t="s">
        <v>22</v>
      </c>
      <c r="J3" s="71" t="s">
        <v>106</v>
      </c>
      <c r="K3" s="177" t="s">
        <v>15</v>
      </c>
      <c r="L3" s="74" t="s">
        <v>43</v>
      </c>
      <c r="M3" s="75" t="s">
        <v>44</v>
      </c>
      <c r="N3" s="75" t="s">
        <v>45</v>
      </c>
      <c r="O3" s="75" t="s">
        <v>46</v>
      </c>
      <c r="P3" s="76" t="s">
        <v>47</v>
      </c>
    </row>
    <row r="4" spans="2:16" x14ac:dyDescent="0.25">
      <c r="B4" s="77" t="s">
        <v>6</v>
      </c>
      <c r="C4" s="78">
        <v>44531</v>
      </c>
      <c r="D4" s="85"/>
      <c r="E4" s="86"/>
      <c r="F4" s="87"/>
      <c r="G4" s="88"/>
      <c r="H4" s="87"/>
      <c r="I4" s="89"/>
      <c r="J4" s="88"/>
      <c r="K4" s="89"/>
      <c r="L4" s="90"/>
      <c r="M4" s="91"/>
      <c r="N4" s="91"/>
      <c r="O4" s="91"/>
      <c r="P4" s="92"/>
    </row>
    <row r="5" spans="2:16" x14ac:dyDescent="0.25">
      <c r="B5" s="79" t="s">
        <v>7</v>
      </c>
      <c r="C5" s="80">
        <v>44532</v>
      </c>
      <c r="D5" s="93"/>
      <c r="E5" s="94"/>
      <c r="F5" s="95"/>
      <c r="G5" s="94"/>
      <c r="H5" s="95"/>
      <c r="I5" s="96"/>
      <c r="J5" s="94"/>
      <c r="K5" s="96"/>
      <c r="L5" s="97"/>
      <c r="M5" s="98"/>
      <c r="N5" s="98"/>
      <c r="O5" s="98"/>
      <c r="P5" s="99"/>
    </row>
    <row r="6" spans="2:16" x14ac:dyDescent="0.25">
      <c r="B6" s="81" t="s">
        <v>8</v>
      </c>
      <c r="C6" s="82">
        <v>44533</v>
      </c>
      <c r="D6" s="100"/>
      <c r="E6" s="88"/>
      <c r="F6" s="87"/>
      <c r="G6" s="88"/>
      <c r="H6" s="87"/>
      <c r="I6" s="89"/>
      <c r="J6" s="88"/>
      <c r="K6" s="89"/>
      <c r="L6" s="90"/>
      <c r="M6" s="91"/>
      <c r="N6" s="91"/>
      <c r="O6" s="91"/>
      <c r="P6" s="92"/>
    </row>
    <row r="7" spans="2:16" x14ac:dyDescent="0.25">
      <c r="B7" s="79" t="s">
        <v>9</v>
      </c>
      <c r="C7" s="80">
        <v>44534</v>
      </c>
      <c r="D7" s="93"/>
      <c r="E7" s="94"/>
      <c r="F7" s="95"/>
      <c r="G7" s="94"/>
      <c r="H7" s="95"/>
      <c r="I7" s="96"/>
      <c r="J7" s="94"/>
      <c r="K7" s="96"/>
      <c r="L7" s="97"/>
      <c r="M7" s="98"/>
      <c r="N7" s="98"/>
      <c r="O7" s="98"/>
      <c r="P7" s="99"/>
    </row>
    <row r="8" spans="2:16" x14ac:dyDescent="0.25">
      <c r="B8" s="81" t="s">
        <v>10</v>
      </c>
      <c r="C8" s="82">
        <v>44535</v>
      </c>
      <c r="D8" s="100"/>
      <c r="E8" s="88"/>
      <c r="F8" s="87"/>
      <c r="G8" s="88"/>
      <c r="H8" s="87"/>
      <c r="I8" s="89"/>
      <c r="J8" s="88"/>
      <c r="K8" s="89"/>
      <c r="L8" s="90"/>
      <c r="M8" s="91"/>
      <c r="N8" s="91"/>
      <c r="O8" s="91"/>
      <c r="P8" s="92"/>
    </row>
    <row r="9" spans="2:16" x14ac:dyDescent="0.25">
      <c r="B9" s="79" t="s">
        <v>4</v>
      </c>
      <c r="C9" s="80">
        <v>44536</v>
      </c>
      <c r="D9" s="93"/>
      <c r="E9" s="94"/>
      <c r="F9" s="95"/>
      <c r="G9" s="94"/>
      <c r="H9" s="95"/>
      <c r="I9" s="96"/>
      <c r="J9" s="94"/>
      <c r="K9" s="96"/>
      <c r="L9" s="97"/>
      <c r="M9" s="98"/>
      <c r="N9" s="98"/>
      <c r="O9" s="98"/>
      <c r="P9" s="99"/>
    </row>
    <row r="10" spans="2:16" x14ac:dyDescent="0.25">
      <c r="B10" s="81" t="s">
        <v>5</v>
      </c>
      <c r="C10" s="82">
        <v>44537</v>
      </c>
      <c r="D10" s="100"/>
      <c r="E10" s="88"/>
      <c r="F10" s="87"/>
      <c r="G10" s="88"/>
      <c r="H10" s="87"/>
      <c r="I10" s="89"/>
      <c r="J10" s="88"/>
      <c r="K10" s="89"/>
      <c r="L10" s="90"/>
      <c r="M10" s="91"/>
      <c r="N10" s="91"/>
      <c r="O10" s="91"/>
      <c r="P10" s="92"/>
    </row>
    <row r="11" spans="2:16" x14ac:dyDescent="0.25">
      <c r="B11" s="79" t="s">
        <v>6</v>
      </c>
      <c r="C11" s="80">
        <v>44538</v>
      </c>
      <c r="D11" s="93"/>
      <c r="E11" s="94"/>
      <c r="F11" s="95"/>
      <c r="G11" s="94"/>
      <c r="H11" s="95"/>
      <c r="I11" s="96"/>
      <c r="J11" s="94"/>
      <c r="K11" s="96"/>
      <c r="L11" s="97"/>
      <c r="M11" s="98"/>
      <c r="N11" s="98"/>
      <c r="O11" s="98"/>
      <c r="P11" s="99"/>
    </row>
    <row r="12" spans="2:16" x14ac:dyDescent="0.25">
      <c r="B12" s="81" t="s">
        <v>7</v>
      </c>
      <c r="C12" s="82">
        <v>44539</v>
      </c>
      <c r="D12" s="100"/>
      <c r="E12" s="88"/>
      <c r="F12" s="87"/>
      <c r="G12" s="88"/>
      <c r="H12" s="87"/>
      <c r="I12" s="89"/>
      <c r="J12" s="88"/>
      <c r="K12" s="89"/>
      <c r="L12" s="90"/>
      <c r="M12" s="91"/>
      <c r="N12" s="91"/>
      <c r="O12" s="91"/>
      <c r="P12" s="92"/>
    </row>
    <row r="13" spans="2:16" x14ac:dyDescent="0.25">
      <c r="B13" s="79" t="s">
        <v>8</v>
      </c>
      <c r="C13" s="80">
        <v>44540</v>
      </c>
      <c r="D13" s="93"/>
      <c r="E13" s="94"/>
      <c r="F13" s="95"/>
      <c r="G13" s="94"/>
      <c r="H13" s="95"/>
      <c r="I13" s="96"/>
      <c r="J13" s="94"/>
      <c r="K13" s="96"/>
      <c r="L13" s="97"/>
      <c r="M13" s="98"/>
      <c r="N13" s="98"/>
      <c r="O13" s="98"/>
      <c r="P13" s="99"/>
    </row>
    <row r="14" spans="2:16" x14ac:dyDescent="0.25">
      <c r="B14" s="81" t="s">
        <v>9</v>
      </c>
      <c r="C14" s="82">
        <v>44541</v>
      </c>
      <c r="D14" s="100"/>
      <c r="E14" s="88"/>
      <c r="F14" s="87"/>
      <c r="G14" s="88"/>
      <c r="H14" s="87"/>
      <c r="I14" s="89"/>
      <c r="J14" s="88"/>
      <c r="K14" s="89"/>
      <c r="L14" s="90"/>
      <c r="M14" s="91"/>
      <c r="N14" s="91"/>
      <c r="O14" s="91"/>
      <c r="P14" s="92"/>
    </row>
    <row r="15" spans="2:16" x14ac:dyDescent="0.25">
      <c r="B15" s="79" t="s">
        <v>10</v>
      </c>
      <c r="C15" s="80">
        <v>44542</v>
      </c>
      <c r="D15" s="93"/>
      <c r="E15" s="94"/>
      <c r="F15" s="95"/>
      <c r="G15" s="94"/>
      <c r="H15" s="95"/>
      <c r="I15" s="96"/>
      <c r="J15" s="94"/>
      <c r="K15" s="96"/>
      <c r="L15" s="97"/>
      <c r="M15" s="98"/>
      <c r="N15" s="98"/>
      <c r="O15" s="98"/>
      <c r="P15" s="99"/>
    </row>
    <row r="16" spans="2:16" x14ac:dyDescent="0.25">
      <c r="B16" s="81" t="s">
        <v>4</v>
      </c>
      <c r="C16" s="82">
        <v>44543</v>
      </c>
      <c r="D16" s="100"/>
      <c r="E16" s="88"/>
      <c r="F16" s="87"/>
      <c r="G16" s="88"/>
      <c r="H16" s="87"/>
      <c r="I16" s="89"/>
      <c r="J16" s="88"/>
      <c r="K16" s="89"/>
      <c r="L16" s="90"/>
      <c r="M16" s="91"/>
      <c r="N16" s="91"/>
      <c r="O16" s="91"/>
      <c r="P16" s="92"/>
    </row>
    <row r="17" spans="2:16" x14ac:dyDescent="0.25">
      <c r="B17" s="79" t="s">
        <v>5</v>
      </c>
      <c r="C17" s="80">
        <v>44544</v>
      </c>
      <c r="D17" s="93"/>
      <c r="E17" s="94"/>
      <c r="F17" s="95"/>
      <c r="G17" s="94"/>
      <c r="H17" s="95"/>
      <c r="I17" s="96"/>
      <c r="J17" s="94"/>
      <c r="K17" s="96"/>
      <c r="L17" s="97"/>
      <c r="M17" s="98"/>
      <c r="N17" s="98"/>
      <c r="O17" s="98"/>
      <c r="P17" s="99"/>
    </row>
    <row r="18" spans="2:16" x14ac:dyDescent="0.25">
      <c r="B18" s="81" t="s">
        <v>6</v>
      </c>
      <c r="C18" s="82">
        <v>44545</v>
      </c>
      <c r="D18" s="100"/>
      <c r="E18" s="88"/>
      <c r="F18" s="87"/>
      <c r="G18" s="88"/>
      <c r="H18" s="87"/>
      <c r="I18" s="89"/>
      <c r="J18" s="88"/>
      <c r="K18" s="89"/>
      <c r="L18" s="90"/>
      <c r="M18" s="91"/>
      <c r="N18" s="91"/>
      <c r="O18" s="91"/>
      <c r="P18" s="92"/>
    </row>
    <row r="19" spans="2:16" x14ac:dyDescent="0.25">
      <c r="B19" s="79" t="s">
        <v>7</v>
      </c>
      <c r="C19" s="80">
        <v>44546</v>
      </c>
      <c r="D19" s="93"/>
      <c r="E19" s="94"/>
      <c r="F19" s="95"/>
      <c r="G19" s="94"/>
      <c r="H19" s="95"/>
      <c r="I19" s="96"/>
      <c r="J19" s="94"/>
      <c r="K19" s="96"/>
      <c r="L19" s="97"/>
      <c r="M19" s="98"/>
      <c r="N19" s="98"/>
      <c r="O19" s="98"/>
      <c r="P19" s="99"/>
    </row>
    <row r="20" spans="2:16" x14ac:dyDescent="0.25">
      <c r="B20" s="81" t="s">
        <v>8</v>
      </c>
      <c r="C20" s="82">
        <v>44547</v>
      </c>
      <c r="D20" s="100"/>
      <c r="E20" s="88"/>
      <c r="F20" s="87"/>
      <c r="G20" s="88"/>
      <c r="H20" s="87"/>
      <c r="I20" s="89"/>
      <c r="J20" s="88"/>
      <c r="K20" s="89"/>
      <c r="L20" s="90"/>
      <c r="M20" s="91"/>
      <c r="N20" s="91"/>
      <c r="O20" s="91"/>
      <c r="P20" s="92"/>
    </row>
    <row r="21" spans="2:16" x14ac:dyDescent="0.25">
      <c r="B21" s="79" t="s">
        <v>9</v>
      </c>
      <c r="C21" s="80">
        <v>44548</v>
      </c>
      <c r="D21" s="93"/>
      <c r="E21" s="94"/>
      <c r="F21" s="95"/>
      <c r="G21" s="94"/>
      <c r="H21" s="95"/>
      <c r="I21" s="96"/>
      <c r="J21" s="94"/>
      <c r="K21" s="96"/>
      <c r="L21" s="97"/>
      <c r="M21" s="98"/>
      <c r="N21" s="98"/>
      <c r="O21" s="98"/>
      <c r="P21" s="99"/>
    </row>
    <row r="22" spans="2:16" x14ac:dyDescent="0.25">
      <c r="B22" s="81" t="s">
        <v>10</v>
      </c>
      <c r="C22" s="82">
        <v>44549</v>
      </c>
      <c r="D22" s="100"/>
      <c r="E22" s="88"/>
      <c r="F22" s="87"/>
      <c r="G22" s="88"/>
      <c r="H22" s="87"/>
      <c r="I22" s="89"/>
      <c r="J22" s="88"/>
      <c r="K22" s="89"/>
      <c r="L22" s="90"/>
      <c r="M22" s="91"/>
      <c r="N22" s="91"/>
      <c r="O22" s="91"/>
      <c r="P22" s="92"/>
    </row>
    <row r="23" spans="2:16" x14ac:dyDescent="0.25">
      <c r="B23" s="79" t="s">
        <v>4</v>
      </c>
      <c r="C23" s="80">
        <v>44550</v>
      </c>
      <c r="D23" s="93"/>
      <c r="E23" s="94"/>
      <c r="F23" s="95"/>
      <c r="G23" s="94"/>
      <c r="H23" s="95"/>
      <c r="I23" s="96"/>
      <c r="J23" s="94"/>
      <c r="K23" s="96"/>
      <c r="L23" s="97"/>
      <c r="M23" s="98"/>
      <c r="N23" s="98"/>
      <c r="O23" s="98"/>
      <c r="P23" s="99"/>
    </row>
    <row r="24" spans="2:16" x14ac:dyDescent="0.25">
      <c r="B24" s="81" t="s">
        <v>5</v>
      </c>
      <c r="C24" s="82">
        <v>44551</v>
      </c>
      <c r="D24" s="100"/>
      <c r="E24" s="88"/>
      <c r="F24" s="87"/>
      <c r="G24" s="88"/>
      <c r="H24" s="87"/>
      <c r="I24" s="89"/>
      <c r="J24" s="88"/>
      <c r="K24" s="89"/>
      <c r="L24" s="90"/>
      <c r="M24" s="91"/>
      <c r="N24" s="91"/>
      <c r="O24" s="91"/>
      <c r="P24" s="92"/>
    </row>
    <row r="25" spans="2:16" x14ac:dyDescent="0.25">
      <c r="B25" s="79" t="s">
        <v>6</v>
      </c>
      <c r="C25" s="80">
        <v>44552</v>
      </c>
      <c r="D25" s="93"/>
      <c r="E25" s="94"/>
      <c r="F25" s="95"/>
      <c r="G25" s="94"/>
      <c r="H25" s="95"/>
      <c r="I25" s="96"/>
      <c r="J25" s="94"/>
      <c r="K25" s="96"/>
      <c r="L25" s="97"/>
      <c r="M25" s="98"/>
      <c r="N25" s="98"/>
      <c r="O25" s="98"/>
      <c r="P25" s="99"/>
    </row>
    <row r="26" spans="2:16" x14ac:dyDescent="0.25">
      <c r="B26" s="81" t="s">
        <v>7</v>
      </c>
      <c r="C26" s="82">
        <v>44553</v>
      </c>
      <c r="D26" s="100"/>
      <c r="E26" s="88"/>
      <c r="F26" s="87"/>
      <c r="G26" s="88"/>
      <c r="H26" s="87"/>
      <c r="I26" s="89"/>
      <c r="J26" s="88"/>
      <c r="K26" s="89"/>
      <c r="L26" s="90"/>
      <c r="M26" s="91"/>
      <c r="N26" s="91"/>
      <c r="O26" s="91"/>
      <c r="P26" s="92"/>
    </row>
    <row r="27" spans="2:16" x14ac:dyDescent="0.25">
      <c r="B27" s="79" t="s">
        <v>8</v>
      </c>
      <c r="C27" s="80">
        <v>44554</v>
      </c>
      <c r="D27" s="93"/>
      <c r="E27" s="94"/>
      <c r="F27" s="95"/>
      <c r="G27" s="94"/>
      <c r="H27" s="95"/>
      <c r="I27" s="96"/>
      <c r="J27" s="94"/>
      <c r="K27" s="96"/>
      <c r="L27" s="97"/>
      <c r="M27" s="98"/>
      <c r="N27" s="98"/>
      <c r="O27" s="98"/>
      <c r="P27" s="99"/>
    </row>
    <row r="28" spans="2:16" x14ac:dyDescent="0.25">
      <c r="B28" s="81" t="s">
        <v>9</v>
      </c>
      <c r="C28" s="82">
        <v>44555</v>
      </c>
      <c r="D28" s="100"/>
      <c r="E28" s="88"/>
      <c r="F28" s="87"/>
      <c r="G28" s="88"/>
      <c r="H28" s="87"/>
      <c r="I28" s="89"/>
      <c r="J28" s="88"/>
      <c r="K28" s="89"/>
      <c r="L28" s="90"/>
      <c r="M28" s="91"/>
      <c r="N28" s="91"/>
      <c r="O28" s="91"/>
      <c r="P28" s="92"/>
    </row>
    <row r="29" spans="2:16" x14ac:dyDescent="0.25">
      <c r="B29" s="79" t="s">
        <v>10</v>
      </c>
      <c r="C29" s="80">
        <v>44556</v>
      </c>
      <c r="D29" s="93"/>
      <c r="E29" s="94"/>
      <c r="F29" s="95"/>
      <c r="G29" s="94"/>
      <c r="H29" s="95"/>
      <c r="I29" s="96"/>
      <c r="J29" s="94"/>
      <c r="K29" s="96"/>
      <c r="L29" s="97"/>
      <c r="M29" s="98"/>
      <c r="N29" s="98"/>
      <c r="O29" s="98"/>
      <c r="P29" s="99"/>
    </row>
    <row r="30" spans="2:16" x14ac:dyDescent="0.25">
      <c r="B30" s="81" t="s">
        <v>4</v>
      </c>
      <c r="C30" s="82">
        <v>44557</v>
      </c>
      <c r="D30" s="100"/>
      <c r="E30" s="88"/>
      <c r="F30" s="87"/>
      <c r="G30" s="88"/>
      <c r="H30" s="87"/>
      <c r="I30" s="89"/>
      <c r="J30" s="88"/>
      <c r="K30" s="89"/>
      <c r="L30" s="90"/>
      <c r="M30" s="91"/>
      <c r="N30" s="91"/>
      <c r="O30" s="91"/>
      <c r="P30" s="92"/>
    </row>
    <row r="31" spans="2:16" x14ac:dyDescent="0.25">
      <c r="B31" s="79" t="s">
        <v>5</v>
      </c>
      <c r="C31" s="80">
        <v>44558</v>
      </c>
      <c r="D31" s="93"/>
      <c r="E31" s="94"/>
      <c r="F31" s="95"/>
      <c r="G31" s="94"/>
      <c r="H31" s="95"/>
      <c r="I31" s="96"/>
      <c r="J31" s="94"/>
      <c r="K31" s="96"/>
      <c r="L31" s="97"/>
      <c r="M31" s="98"/>
      <c r="N31" s="98"/>
      <c r="O31" s="98"/>
      <c r="P31" s="99"/>
    </row>
    <row r="32" spans="2:16" x14ac:dyDescent="0.25">
      <c r="B32" s="81" t="s">
        <v>6</v>
      </c>
      <c r="C32" s="82">
        <v>44559</v>
      </c>
      <c r="D32" s="100"/>
      <c r="E32" s="88"/>
      <c r="F32" s="87"/>
      <c r="G32" s="88"/>
      <c r="H32" s="87"/>
      <c r="I32" s="89"/>
      <c r="J32" s="88"/>
      <c r="K32" s="89"/>
      <c r="L32" s="90"/>
      <c r="M32" s="91"/>
      <c r="N32" s="91"/>
      <c r="O32" s="91"/>
      <c r="P32" s="92"/>
    </row>
    <row r="33" spans="2:16" x14ac:dyDescent="0.25">
      <c r="B33" s="79" t="s">
        <v>7</v>
      </c>
      <c r="C33" s="80">
        <v>44560</v>
      </c>
      <c r="D33" s="93"/>
      <c r="E33" s="94"/>
      <c r="F33" s="95"/>
      <c r="G33" s="94"/>
      <c r="H33" s="95"/>
      <c r="I33" s="96"/>
      <c r="J33" s="94"/>
      <c r="K33" s="96"/>
      <c r="L33" s="97"/>
      <c r="M33" s="98"/>
      <c r="N33" s="98"/>
      <c r="O33" s="98"/>
      <c r="P33" s="99"/>
    </row>
    <row r="34" spans="2:16" ht="15.75" thickBot="1" x14ac:dyDescent="0.3">
      <c r="B34" s="83" t="s">
        <v>8</v>
      </c>
      <c r="C34" s="84">
        <v>44561</v>
      </c>
      <c r="D34" s="101"/>
      <c r="E34" s="102"/>
      <c r="F34" s="103"/>
      <c r="G34" s="102"/>
      <c r="H34" s="103"/>
      <c r="I34" s="104"/>
      <c r="J34" s="102"/>
      <c r="K34" s="104"/>
      <c r="L34" s="105"/>
      <c r="M34" s="106"/>
      <c r="N34" s="106"/>
      <c r="O34" s="106"/>
      <c r="P34" s="107"/>
    </row>
    <row r="35" spans="2:16" ht="15.75" thickTop="1" x14ac:dyDescent="0.25"/>
  </sheetData>
  <sheetProtection algorithmName="SHA-512" hashValue="kPuQpqV0n01pHaZsWh+2xmPm1cuJS82h5UTyM0r6vbeq9GTBjFHV+w0jLS/Iiv5GtgjqOhn3bjdqnWqX6qfBeg==" saltValue="EgHxwdTDzojtNoAlTcHd9g==" spinCount="100000" sheet="1" objects="1" scenarios="1"/>
  <mergeCells count="6">
    <mergeCell ref="D2:E2"/>
    <mergeCell ref="F2:G2"/>
    <mergeCell ref="H2:J2"/>
    <mergeCell ref="L2:P2"/>
    <mergeCell ref="B2:C3"/>
    <mergeCell ref="K2:K3"/>
  </mergeCells>
  <dataValidations count="1">
    <dataValidation type="list" allowBlank="1" showInputMessage="1" showErrorMessage="1" sqref="L4:P34" xr:uid="{9F80D3E9-011C-4761-97E2-A19F90F5A321}">
      <formula1>"Oui"</formula1>
    </dataValidation>
  </dataValidation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2B02-74B1-4B31-B922-99B4FD4AC048}">
  <sheetPr>
    <tabColor rgb="FFC00000"/>
  </sheetPr>
  <dimension ref="B1:P35"/>
  <sheetViews>
    <sheetView tabSelected="1"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107</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t="s">
        <v>15</v>
      </c>
      <c r="L3" s="43" t="s">
        <v>43</v>
      </c>
      <c r="M3" s="44" t="s">
        <v>44</v>
      </c>
      <c r="N3" s="44" t="s">
        <v>45</v>
      </c>
      <c r="O3" s="44" t="s">
        <v>46</v>
      </c>
      <c r="P3" s="45" t="s">
        <v>47</v>
      </c>
    </row>
    <row r="4" spans="2:16" x14ac:dyDescent="0.25">
      <c r="B4" s="46" t="s">
        <v>9</v>
      </c>
      <c r="C4" s="23">
        <v>44562</v>
      </c>
      <c r="D4" s="85"/>
      <c r="E4" s="86"/>
      <c r="F4" s="87"/>
      <c r="G4" s="88"/>
      <c r="H4" s="87"/>
      <c r="I4" s="89"/>
      <c r="J4" s="88"/>
      <c r="K4" s="89"/>
      <c r="L4" s="90"/>
      <c r="M4" s="91"/>
      <c r="N4" s="91"/>
      <c r="O4" s="91"/>
      <c r="P4" s="92"/>
    </row>
    <row r="5" spans="2:16" x14ac:dyDescent="0.25">
      <c r="B5" s="48" t="s">
        <v>10</v>
      </c>
      <c r="C5" s="33">
        <v>44563</v>
      </c>
      <c r="D5" s="93"/>
      <c r="E5" s="94"/>
      <c r="F5" s="95"/>
      <c r="G5" s="94"/>
      <c r="H5" s="95"/>
      <c r="I5" s="96"/>
      <c r="J5" s="94"/>
      <c r="K5" s="96"/>
      <c r="L5" s="97"/>
      <c r="M5" s="98"/>
      <c r="N5" s="98"/>
      <c r="O5" s="98"/>
      <c r="P5" s="99"/>
    </row>
    <row r="6" spans="2:16" x14ac:dyDescent="0.25">
      <c r="B6" s="50" t="s">
        <v>4</v>
      </c>
      <c r="C6" s="31">
        <v>44564</v>
      </c>
      <c r="D6" s="100"/>
      <c r="E6" s="88"/>
      <c r="F6" s="87"/>
      <c r="G6" s="88"/>
      <c r="H6" s="87"/>
      <c r="I6" s="89"/>
      <c r="J6" s="88"/>
      <c r="K6" s="89"/>
      <c r="L6" s="90"/>
      <c r="M6" s="91"/>
      <c r="N6" s="91"/>
      <c r="O6" s="91"/>
      <c r="P6" s="92"/>
    </row>
    <row r="7" spans="2:16" x14ac:dyDescent="0.25">
      <c r="B7" s="48" t="s">
        <v>5</v>
      </c>
      <c r="C7" s="33">
        <v>44565</v>
      </c>
      <c r="D7" s="93"/>
      <c r="E7" s="94"/>
      <c r="F7" s="95"/>
      <c r="G7" s="94"/>
      <c r="H7" s="95"/>
      <c r="I7" s="96"/>
      <c r="J7" s="94"/>
      <c r="K7" s="96"/>
      <c r="L7" s="97"/>
      <c r="M7" s="98"/>
      <c r="N7" s="98"/>
      <c r="O7" s="98"/>
      <c r="P7" s="99"/>
    </row>
    <row r="8" spans="2:16" x14ac:dyDescent="0.25">
      <c r="B8" s="50" t="s">
        <v>6</v>
      </c>
      <c r="C8" s="31">
        <v>44566</v>
      </c>
      <c r="D8" s="100"/>
      <c r="E8" s="88"/>
      <c r="F8" s="87"/>
      <c r="G8" s="88"/>
      <c r="H8" s="87"/>
      <c r="I8" s="89"/>
      <c r="J8" s="88"/>
      <c r="K8" s="89"/>
      <c r="L8" s="90"/>
      <c r="M8" s="91"/>
      <c r="N8" s="91"/>
      <c r="O8" s="91"/>
      <c r="P8" s="92"/>
    </row>
    <row r="9" spans="2:16" x14ac:dyDescent="0.25">
      <c r="B9" s="48" t="s">
        <v>7</v>
      </c>
      <c r="C9" s="33">
        <v>44567</v>
      </c>
      <c r="D9" s="93"/>
      <c r="E9" s="94"/>
      <c r="F9" s="95"/>
      <c r="G9" s="94"/>
      <c r="H9" s="95"/>
      <c r="I9" s="96"/>
      <c r="J9" s="94"/>
      <c r="K9" s="96"/>
      <c r="L9" s="97"/>
      <c r="M9" s="98"/>
      <c r="N9" s="98"/>
      <c r="O9" s="98"/>
      <c r="P9" s="99"/>
    </row>
    <row r="10" spans="2:16" x14ac:dyDescent="0.25">
      <c r="B10" s="50" t="s">
        <v>8</v>
      </c>
      <c r="C10" s="31">
        <v>44568</v>
      </c>
      <c r="D10" s="100"/>
      <c r="E10" s="88"/>
      <c r="F10" s="87"/>
      <c r="G10" s="88"/>
      <c r="H10" s="87"/>
      <c r="I10" s="89"/>
      <c r="J10" s="88"/>
      <c r="K10" s="89"/>
      <c r="L10" s="90"/>
      <c r="M10" s="91"/>
      <c r="N10" s="91"/>
      <c r="O10" s="91"/>
      <c r="P10" s="92"/>
    </row>
    <row r="11" spans="2:16" x14ac:dyDescent="0.25">
      <c r="B11" s="48" t="s">
        <v>9</v>
      </c>
      <c r="C11" s="33">
        <v>44569</v>
      </c>
      <c r="D11" s="93"/>
      <c r="E11" s="94"/>
      <c r="F11" s="95"/>
      <c r="G11" s="94"/>
      <c r="H11" s="95"/>
      <c r="I11" s="96"/>
      <c r="J11" s="94"/>
      <c r="K11" s="96"/>
      <c r="L11" s="97"/>
      <c r="M11" s="98"/>
      <c r="N11" s="98"/>
      <c r="O11" s="98"/>
      <c r="P11" s="99"/>
    </row>
    <row r="12" spans="2:16" x14ac:dyDescent="0.25">
      <c r="B12" s="50" t="s">
        <v>10</v>
      </c>
      <c r="C12" s="31">
        <v>44570</v>
      </c>
      <c r="D12" s="100"/>
      <c r="E12" s="88"/>
      <c r="F12" s="87"/>
      <c r="G12" s="88"/>
      <c r="H12" s="87"/>
      <c r="I12" s="89"/>
      <c r="J12" s="88"/>
      <c r="K12" s="89"/>
      <c r="L12" s="90"/>
      <c r="M12" s="91"/>
      <c r="N12" s="91"/>
      <c r="O12" s="91"/>
      <c r="P12" s="92"/>
    </row>
    <row r="13" spans="2:16" x14ac:dyDescent="0.25">
      <c r="B13" s="48" t="s">
        <v>4</v>
      </c>
      <c r="C13" s="33">
        <v>44571</v>
      </c>
      <c r="D13" s="93"/>
      <c r="E13" s="94"/>
      <c r="F13" s="95"/>
      <c r="G13" s="94"/>
      <c r="H13" s="95"/>
      <c r="I13" s="96"/>
      <c r="J13" s="94"/>
      <c r="K13" s="96"/>
      <c r="L13" s="97"/>
      <c r="M13" s="98"/>
      <c r="N13" s="98"/>
      <c r="O13" s="98"/>
      <c r="P13" s="99"/>
    </row>
    <row r="14" spans="2:16" x14ac:dyDescent="0.25">
      <c r="B14" s="50" t="s">
        <v>5</v>
      </c>
      <c r="C14" s="31">
        <v>44572</v>
      </c>
      <c r="D14" s="100"/>
      <c r="E14" s="88"/>
      <c r="F14" s="87"/>
      <c r="G14" s="88"/>
      <c r="H14" s="87"/>
      <c r="I14" s="89"/>
      <c r="J14" s="88"/>
      <c r="K14" s="89"/>
      <c r="L14" s="90"/>
      <c r="M14" s="91"/>
      <c r="N14" s="91"/>
      <c r="O14" s="91"/>
      <c r="P14" s="92"/>
    </row>
    <row r="15" spans="2:16" x14ac:dyDescent="0.25">
      <c r="B15" s="48" t="s">
        <v>6</v>
      </c>
      <c r="C15" s="33">
        <v>44573</v>
      </c>
      <c r="D15" s="93"/>
      <c r="E15" s="94"/>
      <c r="F15" s="95"/>
      <c r="G15" s="94"/>
      <c r="H15" s="95"/>
      <c r="I15" s="96"/>
      <c r="J15" s="94"/>
      <c r="K15" s="96"/>
      <c r="L15" s="97"/>
      <c r="M15" s="98"/>
      <c r="N15" s="98"/>
      <c r="O15" s="98"/>
      <c r="P15" s="99"/>
    </row>
    <row r="16" spans="2:16" x14ac:dyDescent="0.25">
      <c r="B16" s="50" t="s">
        <v>7</v>
      </c>
      <c r="C16" s="31">
        <v>44574</v>
      </c>
      <c r="D16" s="100"/>
      <c r="E16" s="88"/>
      <c r="F16" s="87"/>
      <c r="G16" s="88"/>
      <c r="H16" s="87"/>
      <c r="I16" s="89"/>
      <c r="J16" s="88"/>
      <c r="K16" s="89"/>
      <c r="L16" s="90"/>
      <c r="M16" s="91"/>
      <c r="N16" s="91"/>
      <c r="O16" s="91"/>
      <c r="P16" s="92"/>
    </row>
    <row r="17" spans="2:16" x14ac:dyDescent="0.25">
      <c r="B17" s="48" t="s">
        <v>8</v>
      </c>
      <c r="C17" s="33">
        <v>44575</v>
      </c>
      <c r="D17" s="93"/>
      <c r="E17" s="94"/>
      <c r="F17" s="95"/>
      <c r="G17" s="94"/>
      <c r="H17" s="95"/>
      <c r="I17" s="96"/>
      <c r="J17" s="94"/>
      <c r="K17" s="96"/>
      <c r="L17" s="97"/>
      <c r="M17" s="98"/>
      <c r="N17" s="98"/>
      <c r="O17" s="98"/>
      <c r="P17" s="99"/>
    </row>
    <row r="18" spans="2:16" x14ac:dyDescent="0.25">
      <c r="B18" s="50" t="s">
        <v>9</v>
      </c>
      <c r="C18" s="31">
        <v>44576</v>
      </c>
      <c r="D18" s="100"/>
      <c r="E18" s="88"/>
      <c r="F18" s="87"/>
      <c r="G18" s="88"/>
      <c r="H18" s="87"/>
      <c r="I18" s="89"/>
      <c r="J18" s="88"/>
      <c r="K18" s="89"/>
      <c r="L18" s="90"/>
      <c r="M18" s="91"/>
      <c r="N18" s="91"/>
      <c r="O18" s="91"/>
      <c r="P18" s="92"/>
    </row>
    <row r="19" spans="2:16" x14ac:dyDescent="0.25">
      <c r="B19" s="48" t="s">
        <v>10</v>
      </c>
      <c r="C19" s="33">
        <v>44577</v>
      </c>
      <c r="D19" s="93"/>
      <c r="E19" s="94"/>
      <c r="F19" s="95"/>
      <c r="G19" s="94"/>
      <c r="H19" s="95"/>
      <c r="I19" s="96"/>
      <c r="J19" s="94"/>
      <c r="K19" s="96"/>
      <c r="L19" s="97"/>
      <c r="M19" s="98"/>
      <c r="N19" s="98"/>
      <c r="O19" s="98"/>
      <c r="P19" s="99"/>
    </row>
    <row r="20" spans="2:16" x14ac:dyDescent="0.25">
      <c r="B20" s="50" t="s">
        <v>4</v>
      </c>
      <c r="C20" s="31">
        <v>44578</v>
      </c>
      <c r="D20" s="100"/>
      <c r="E20" s="88"/>
      <c r="F20" s="87"/>
      <c r="G20" s="88"/>
      <c r="H20" s="87"/>
      <c r="I20" s="89"/>
      <c r="J20" s="88"/>
      <c r="K20" s="89"/>
      <c r="L20" s="90"/>
      <c r="M20" s="91"/>
      <c r="N20" s="91"/>
      <c r="O20" s="91"/>
      <c r="P20" s="92"/>
    </row>
    <row r="21" spans="2:16" x14ac:dyDescent="0.25">
      <c r="B21" s="48" t="s">
        <v>5</v>
      </c>
      <c r="C21" s="33">
        <v>44579</v>
      </c>
      <c r="D21" s="93"/>
      <c r="E21" s="94"/>
      <c r="F21" s="95"/>
      <c r="G21" s="94"/>
      <c r="H21" s="95"/>
      <c r="I21" s="96"/>
      <c r="J21" s="94"/>
      <c r="K21" s="96"/>
      <c r="L21" s="97"/>
      <c r="M21" s="98"/>
      <c r="N21" s="98"/>
      <c r="O21" s="98"/>
      <c r="P21" s="99"/>
    </row>
    <row r="22" spans="2:16" x14ac:dyDescent="0.25">
      <c r="B22" s="50" t="s">
        <v>6</v>
      </c>
      <c r="C22" s="31">
        <v>44580</v>
      </c>
      <c r="D22" s="100"/>
      <c r="E22" s="88"/>
      <c r="F22" s="87"/>
      <c r="G22" s="88"/>
      <c r="H22" s="87"/>
      <c r="I22" s="89"/>
      <c r="J22" s="88"/>
      <c r="K22" s="89"/>
      <c r="L22" s="90"/>
      <c r="M22" s="91"/>
      <c r="N22" s="91"/>
      <c r="O22" s="91"/>
      <c r="P22" s="92"/>
    </row>
    <row r="23" spans="2:16" x14ac:dyDescent="0.25">
      <c r="B23" s="48" t="s">
        <v>7</v>
      </c>
      <c r="C23" s="33">
        <v>44581</v>
      </c>
      <c r="D23" s="93"/>
      <c r="E23" s="94"/>
      <c r="F23" s="95"/>
      <c r="G23" s="94"/>
      <c r="H23" s="95"/>
      <c r="I23" s="96"/>
      <c r="J23" s="94"/>
      <c r="K23" s="96"/>
      <c r="L23" s="97"/>
      <c r="M23" s="98"/>
      <c r="N23" s="98"/>
      <c r="O23" s="98"/>
      <c r="P23" s="99"/>
    </row>
    <row r="24" spans="2:16" x14ac:dyDescent="0.25">
      <c r="B24" s="50" t="s">
        <v>8</v>
      </c>
      <c r="C24" s="31">
        <v>44582</v>
      </c>
      <c r="D24" s="100"/>
      <c r="E24" s="88"/>
      <c r="F24" s="87"/>
      <c r="G24" s="88"/>
      <c r="H24" s="87"/>
      <c r="I24" s="89"/>
      <c r="J24" s="88"/>
      <c r="K24" s="89"/>
      <c r="L24" s="90"/>
      <c r="M24" s="91"/>
      <c r="N24" s="91"/>
      <c r="O24" s="91"/>
      <c r="P24" s="92"/>
    </row>
    <row r="25" spans="2:16" x14ac:dyDescent="0.25">
      <c r="B25" s="48" t="s">
        <v>9</v>
      </c>
      <c r="C25" s="33">
        <v>44583</v>
      </c>
      <c r="D25" s="93"/>
      <c r="E25" s="94"/>
      <c r="F25" s="95"/>
      <c r="G25" s="94"/>
      <c r="H25" s="95"/>
      <c r="I25" s="96"/>
      <c r="J25" s="94"/>
      <c r="K25" s="96"/>
      <c r="L25" s="97"/>
      <c r="M25" s="98"/>
      <c r="N25" s="98"/>
      <c r="O25" s="98"/>
      <c r="P25" s="99"/>
    </row>
    <row r="26" spans="2:16" x14ac:dyDescent="0.25">
      <c r="B26" s="50" t="s">
        <v>10</v>
      </c>
      <c r="C26" s="31">
        <v>44584</v>
      </c>
      <c r="D26" s="100"/>
      <c r="E26" s="88"/>
      <c r="F26" s="87"/>
      <c r="G26" s="88"/>
      <c r="H26" s="87"/>
      <c r="I26" s="89"/>
      <c r="J26" s="88"/>
      <c r="K26" s="89"/>
      <c r="L26" s="90"/>
      <c r="M26" s="91"/>
      <c r="N26" s="91"/>
      <c r="O26" s="91"/>
      <c r="P26" s="92"/>
    </row>
    <row r="27" spans="2:16" x14ac:dyDescent="0.25">
      <c r="B27" s="48" t="s">
        <v>4</v>
      </c>
      <c r="C27" s="33">
        <v>44585</v>
      </c>
      <c r="D27" s="93"/>
      <c r="E27" s="94"/>
      <c r="F27" s="95"/>
      <c r="G27" s="94"/>
      <c r="H27" s="95"/>
      <c r="I27" s="96"/>
      <c r="J27" s="94"/>
      <c r="K27" s="96"/>
      <c r="L27" s="97"/>
      <c r="M27" s="98"/>
      <c r="N27" s="98"/>
      <c r="O27" s="98"/>
      <c r="P27" s="99"/>
    </row>
    <row r="28" spans="2:16" x14ac:dyDescent="0.25">
      <c r="B28" s="50" t="s">
        <v>5</v>
      </c>
      <c r="C28" s="31">
        <v>44586</v>
      </c>
      <c r="D28" s="100"/>
      <c r="E28" s="88"/>
      <c r="F28" s="87"/>
      <c r="G28" s="88"/>
      <c r="H28" s="87"/>
      <c r="I28" s="89"/>
      <c r="J28" s="88"/>
      <c r="K28" s="89"/>
      <c r="L28" s="90"/>
      <c r="M28" s="91"/>
      <c r="N28" s="91"/>
      <c r="O28" s="91"/>
      <c r="P28" s="92"/>
    </row>
    <row r="29" spans="2:16" x14ac:dyDescent="0.25">
      <c r="B29" s="48" t="s">
        <v>6</v>
      </c>
      <c r="C29" s="33">
        <v>44587</v>
      </c>
      <c r="D29" s="93"/>
      <c r="E29" s="94"/>
      <c r="F29" s="95"/>
      <c r="G29" s="94"/>
      <c r="H29" s="95"/>
      <c r="I29" s="96"/>
      <c r="J29" s="94"/>
      <c r="K29" s="96"/>
      <c r="L29" s="97"/>
      <c r="M29" s="98"/>
      <c r="N29" s="98"/>
      <c r="O29" s="98"/>
      <c r="P29" s="99"/>
    </row>
    <row r="30" spans="2:16" x14ac:dyDescent="0.25">
      <c r="B30" s="50" t="s">
        <v>7</v>
      </c>
      <c r="C30" s="31">
        <v>44588</v>
      </c>
      <c r="D30" s="100"/>
      <c r="E30" s="88"/>
      <c r="F30" s="87"/>
      <c r="G30" s="88"/>
      <c r="H30" s="87"/>
      <c r="I30" s="89"/>
      <c r="J30" s="88"/>
      <c r="K30" s="89"/>
      <c r="L30" s="90"/>
      <c r="M30" s="91"/>
      <c r="N30" s="91"/>
      <c r="O30" s="91"/>
      <c r="P30" s="92"/>
    </row>
    <row r="31" spans="2:16" x14ac:dyDescent="0.25">
      <c r="B31" s="48" t="s">
        <v>8</v>
      </c>
      <c r="C31" s="33">
        <v>44589</v>
      </c>
      <c r="D31" s="93"/>
      <c r="E31" s="94"/>
      <c r="F31" s="95"/>
      <c r="G31" s="94"/>
      <c r="H31" s="95"/>
      <c r="I31" s="96"/>
      <c r="J31" s="94"/>
      <c r="K31" s="96"/>
      <c r="L31" s="97"/>
      <c r="M31" s="98"/>
      <c r="N31" s="98"/>
      <c r="O31" s="98"/>
      <c r="P31" s="99"/>
    </row>
    <row r="32" spans="2:16" x14ac:dyDescent="0.25">
      <c r="B32" s="50" t="s">
        <v>9</v>
      </c>
      <c r="C32" s="31">
        <v>44590</v>
      </c>
      <c r="D32" s="100"/>
      <c r="E32" s="88"/>
      <c r="F32" s="87"/>
      <c r="G32" s="88"/>
      <c r="H32" s="87"/>
      <c r="I32" s="89"/>
      <c r="J32" s="88"/>
      <c r="K32" s="89"/>
      <c r="L32" s="90"/>
      <c r="M32" s="91"/>
      <c r="N32" s="91"/>
      <c r="O32" s="91"/>
      <c r="P32" s="92"/>
    </row>
    <row r="33" spans="2:16" x14ac:dyDescent="0.25">
      <c r="B33" s="48" t="s">
        <v>10</v>
      </c>
      <c r="C33" s="33">
        <v>44591</v>
      </c>
      <c r="D33" s="93"/>
      <c r="E33" s="94"/>
      <c r="F33" s="95"/>
      <c r="G33" s="94"/>
      <c r="H33" s="95"/>
      <c r="I33" s="96"/>
      <c r="J33" s="94"/>
      <c r="K33" s="96"/>
      <c r="L33" s="97"/>
      <c r="M33" s="98"/>
      <c r="N33" s="98"/>
      <c r="O33" s="98"/>
      <c r="P33" s="99"/>
    </row>
    <row r="34" spans="2:16" ht="15.75" thickBot="1" x14ac:dyDescent="0.3">
      <c r="B34" s="51" t="s">
        <v>4</v>
      </c>
      <c r="C34" s="52">
        <v>44592</v>
      </c>
      <c r="D34" s="101"/>
      <c r="E34" s="102"/>
      <c r="F34" s="103"/>
      <c r="G34" s="102"/>
      <c r="H34" s="103"/>
      <c r="I34" s="104"/>
      <c r="J34" s="102"/>
      <c r="K34" s="104"/>
      <c r="L34" s="105"/>
      <c r="M34" s="106"/>
      <c r="N34" s="106"/>
      <c r="O34" s="106"/>
      <c r="P34" s="107"/>
    </row>
    <row r="35" spans="2:16" ht="15.75" thickTop="1" x14ac:dyDescent="0.25"/>
  </sheetData>
  <sheetProtection algorithmName="SHA-512" hashValue="ZnkX0fs+qa8ME1iEugWbZ0tK9Vq7qPbHFNIMIT29fqXEgDLTAVpyCilWfwdhEA2m4VNqQbeR7DWtSCepP5hpdg==" saltValue="lJxZRzqiUYLPocwgnPJ5YA=="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4" xr:uid="{518FBCC3-FF01-42A6-9AEF-B49EFC400250}">
      <formula1>"Oui"</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7921-2EBD-45F5-B3B5-1BFFE0790CA6}">
  <sheetPr>
    <tabColor rgb="FFC00000"/>
  </sheetPr>
  <dimension ref="B1:P34"/>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109</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t="s">
        <v>15</v>
      </c>
      <c r="L3" s="43" t="s">
        <v>43</v>
      </c>
      <c r="M3" s="44" t="s">
        <v>44</v>
      </c>
      <c r="N3" s="44" t="s">
        <v>45</v>
      </c>
      <c r="O3" s="44" t="s">
        <v>46</v>
      </c>
      <c r="P3" s="45" t="s">
        <v>47</v>
      </c>
    </row>
    <row r="4" spans="2:16" x14ac:dyDescent="0.25">
      <c r="B4" s="46" t="s">
        <v>5</v>
      </c>
      <c r="C4" s="23">
        <v>44593</v>
      </c>
      <c r="D4" s="85"/>
      <c r="E4" s="86"/>
      <c r="F4" s="87"/>
      <c r="G4" s="88"/>
      <c r="H4" s="87"/>
      <c r="I4" s="89"/>
      <c r="J4" s="88"/>
      <c r="K4" s="89"/>
      <c r="L4" s="90"/>
      <c r="M4" s="91"/>
      <c r="N4" s="91"/>
      <c r="O4" s="91"/>
      <c r="P4" s="92"/>
    </row>
    <row r="5" spans="2:16" x14ac:dyDescent="0.25">
      <c r="B5" s="48" t="s">
        <v>6</v>
      </c>
      <c r="C5" s="33">
        <v>44594</v>
      </c>
      <c r="D5" s="93"/>
      <c r="E5" s="94"/>
      <c r="F5" s="95"/>
      <c r="G5" s="94"/>
      <c r="H5" s="95"/>
      <c r="I5" s="96"/>
      <c r="J5" s="94"/>
      <c r="K5" s="96"/>
      <c r="L5" s="97"/>
      <c r="M5" s="98"/>
      <c r="N5" s="98"/>
      <c r="O5" s="98"/>
      <c r="P5" s="99"/>
    </row>
    <row r="6" spans="2:16" x14ac:dyDescent="0.25">
      <c r="B6" s="50" t="s">
        <v>7</v>
      </c>
      <c r="C6" s="31">
        <v>44595</v>
      </c>
      <c r="D6" s="100"/>
      <c r="E6" s="88"/>
      <c r="F6" s="87"/>
      <c r="G6" s="88"/>
      <c r="H6" s="87"/>
      <c r="I6" s="89"/>
      <c r="J6" s="88"/>
      <c r="K6" s="89"/>
      <c r="L6" s="90"/>
      <c r="M6" s="91"/>
      <c r="N6" s="91"/>
      <c r="O6" s="91"/>
      <c r="P6" s="92"/>
    </row>
    <row r="7" spans="2:16" x14ac:dyDescent="0.25">
      <c r="B7" s="48" t="s">
        <v>8</v>
      </c>
      <c r="C7" s="33">
        <v>44596</v>
      </c>
      <c r="D7" s="93"/>
      <c r="E7" s="94"/>
      <c r="F7" s="95"/>
      <c r="G7" s="94"/>
      <c r="H7" s="95"/>
      <c r="I7" s="96"/>
      <c r="J7" s="94"/>
      <c r="K7" s="96"/>
      <c r="L7" s="97"/>
      <c r="M7" s="98"/>
      <c r="N7" s="98"/>
      <c r="O7" s="98"/>
      <c r="P7" s="99"/>
    </row>
    <row r="8" spans="2:16" x14ac:dyDescent="0.25">
      <c r="B8" s="50" t="s">
        <v>9</v>
      </c>
      <c r="C8" s="31">
        <v>44597</v>
      </c>
      <c r="D8" s="100"/>
      <c r="E8" s="88"/>
      <c r="F8" s="87"/>
      <c r="G8" s="88"/>
      <c r="H8" s="87"/>
      <c r="I8" s="89"/>
      <c r="J8" s="88"/>
      <c r="K8" s="89"/>
      <c r="L8" s="90"/>
      <c r="M8" s="91"/>
      <c r="N8" s="91"/>
      <c r="O8" s="91"/>
      <c r="P8" s="92"/>
    </row>
    <row r="9" spans="2:16" x14ac:dyDescent="0.25">
      <c r="B9" s="48" t="s">
        <v>10</v>
      </c>
      <c r="C9" s="33">
        <v>44598</v>
      </c>
      <c r="D9" s="93"/>
      <c r="E9" s="94"/>
      <c r="F9" s="95"/>
      <c r="G9" s="94"/>
      <c r="H9" s="95"/>
      <c r="I9" s="96"/>
      <c r="J9" s="94"/>
      <c r="K9" s="96"/>
      <c r="L9" s="97"/>
      <c r="M9" s="98"/>
      <c r="N9" s="98"/>
      <c r="O9" s="98"/>
      <c r="P9" s="99"/>
    </row>
    <row r="10" spans="2:16" x14ac:dyDescent="0.25">
      <c r="B10" s="50" t="s">
        <v>4</v>
      </c>
      <c r="C10" s="31">
        <v>44599</v>
      </c>
      <c r="D10" s="100"/>
      <c r="E10" s="88"/>
      <c r="F10" s="87"/>
      <c r="G10" s="88"/>
      <c r="H10" s="87"/>
      <c r="I10" s="89"/>
      <c r="J10" s="88"/>
      <c r="K10" s="89"/>
      <c r="L10" s="90"/>
      <c r="M10" s="91"/>
      <c r="N10" s="91"/>
      <c r="O10" s="91"/>
      <c r="P10" s="92"/>
    </row>
    <row r="11" spans="2:16" x14ac:dyDescent="0.25">
      <c r="B11" s="48" t="s">
        <v>5</v>
      </c>
      <c r="C11" s="33">
        <v>44600</v>
      </c>
      <c r="D11" s="93"/>
      <c r="E11" s="94"/>
      <c r="F11" s="95"/>
      <c r="G11" s="94"/>
      <c r="H11" s="95"/>
      <c r="I11" s="96"/>
      <c r="J11" s="94"/>
      <c r="K11" s="96"/>
      <c r="L11" s="97"/>
      <c r="M11" s="98"/>
      <c r="N11" s="98"/>
      <c r="O11" s="98"/>
      <c r="P11" s="99"/>
    </row>
    <row r="12" spans="2:16" x14ac:dyDescent="0.25">
      <c r="B12" s="50" t="s">
        <v>6</v>
      </c>
      <c r="C12" s="31">
        <v>44601</v>
      </c>
      <c r="D12" s="100"/>
      <c r="E12" s="88"/>
      <c r="F12" s="87"/>
      <c r="G12" s="88"/>
      <c r="H12" s="87"/>
      <c r="I12" s="89"/>
      <c r="J12" s="88"/>
      <c r="K12" s="89"/>
      <c r="L12" s="90"/>
      <c r="M12" s="91"/>
      <c r="N12" s="91"/>
      <c r="O12" s="91"/>
      <c r="P12" s="92"/>
    </row>
    <row r="13" spans="2:16" x14ac:dyDescent="0.25">
      <c r="B13" s="48" t="s">
        <v>7</v>
      </c>
      <c r="C13" s="33">
        <v>44602</v>
      </c>
      <c r="D13" s="93"/>
      <c r="E13" s="94"/>
      <c r="F13" s="95"/>
      <c r="G13" s="94"/>
      <c r="H13" s="95"/>
      <c r="I13" s="96"/>
      <c r="J13" s="94"/>
      <c r="K13" s="96"/>
      <c r="L13" s="97"/>
      <c r="M13" s="98"/>
      <c r="N13" s="98"/>
      <c r="O13" s="98"/>
      <c r="P13" s="99"/>
    </row>
    <row r="14" spans="2:16" x14ac:dyDescent="0.25">
      <c r="B14" s="50" t="s">
        <v>8</v>
      </c>
      <c r="C14" s="31">
        <v>44603</v>
      </c>
      <c r="D14" s="100"/>
      <c r="E14" s="88"/>
      <c r="F14" s="87"/>
      <c r="G14" s="88"/>
      <c r="H14" s="87"/>
      <c r="I14" s="89"/>
      <c r="J14" s="88"/>
      <c r="K14" s="89"/>
      <c r="L14" s="90"/>
      <c r="M14" s="91"/>
      <c r="N14" s="91"/>
      <c r="O14" s="91"/>
      <c r="P14" s="92"/>
    </row>
    <row r="15" spans="2:16" x14ac:dyDescent="0.25">
      <c r="B15" s="48" t="s">
        <v>9</v>
      </c>
      <c r="C15" s="33">
        <v>44604</v>
      </c>
      <c r="D15" s="93"/>
      <c r="E15" s="94"/>
      <c r="F15" s="95"/>
      <c r="G15" s="94"/>
      <c r="H15" s="95"/>
      <c r="I15" s="96"/>
      <c r="J15" s="94"/>
      <c r="K15" s="96"/>
      <c r="L15" s="97"/>
      <c r="M15" s="98"/>
      <c r="N15" s="98"/>
      <c r="O15" s="98"/>
      <c r="P15" s="99"/>
    </row>
    <row r="16" spans="2:16" x14ac:dyDescent="0.25">
      <c r="B16" s="50" t="s">
        <v>10</v>
      </c>
      <c r="C16" s="31">
        <v>44605</v>
      </c>
      <c r="D16" s="100"/>
      <c r="E16" s="88"/>
      <c r="F16" s="87"/>
      <c r="G16" s="88"/>
      <c r="H16" s="87"/>
      <c r="I16" s="89"/>
      <c r="J16" s="88"/>
      <c r="K16" s="89"/>
      <c r="L16" s="90"/>
      <c r="M16" s="91"/>
      <c r="N16" s="91"/>
      <c r="O16" s="91"/>
      <c r="P16" s="92"/>
    </row>
    <row r="17" spans="2:16" x14ac:dyDescent="0.25">
      <c r="B17" s="48" t="s">
        <v>4</v>
      </c>
      <c r="C17" s="33">
        <v>44606</v>
      </c>
      <c r="D17" s="93"/>
      <c r="E17" s="94"/>
      <c r="F17" s="95"/>
      <c r="G17" s="94"/>
      <c r="H17" s="95"/>
      <c r="I17" s="96"/>
      <c r="J17" s="94"/>
      <c r="K17" s="96"/>
      <c r="L17" s="97"/>
      <c r="M17" s="98"/>
      <c r="N17" s="98"/>
      <c r="O17" s="98"/>
      <c r="P17" s="99"/>
    </row>
    <row r="18" spans="2:16" x14ac:dyDescent="0.25">
      <c r="B18" s="50" t="s">
        <v>5</v>
      </c>
      <c r="C18" s="31">
        <v>44607</v>
      </c>
      <c r="D18" s="100"/>
      <c r="E18" s="88"/>
      <c r="F18" s="87"/>
      <c r="G18" s="88"/>
      <c r="H18" s="87"/>
      <c r="I18" s="89"/>
      <c r="J18" s="88"/>
      <c r="K18" s="89"/>
      <c r="L18" s="90"/>
      <c r="M18" s="91"/>
      <c r="N18" s="91"/>
      <c r="O18" s="91"/>
      <c r="P18" s="92"/>
    </row>
    <row r="19" spans="2:16" x14ac:dyDescent="0.25">
      <c r="B19" s="48" t="s">
        <v>6</v>
      </c>
      <c r="C19" s="33">
        <v>44608</v>
      </c>
      <c r="D19" s="93"/>
      <c r="E19" s="94"/>
      <c r="F19" s="95"/>
      <c r="G19" s="94"/>
      <c r="H19" s="95"/>
      <c r="I19" s="96"/>
      <c r="J19" s="94"/>
      <c r="K19" s="96"/>
      <c r="L19" s="97"/>
      <c r="M19" s="98"/>
      <c r="N19" s="98"/>
      <c r="O19" s="98"/>
      <c r="P19" s="99"/>
    </row>
    <row r="20" spans="2:16" x14ac:dyDescent="0.25">
      <c r="B20" s="50" t="s">
        <v>7</v>
      </c>
      <c r="C20" s="31">
        <v>44609</v>
      </c>
      <c r="D20" s="100"/>
      <c r="E20" s="88"/>
      <c r="F20" s="87"/>
      <c r="G20" s="88"/>
      <c r="H20" s="87"/>
      <c r="I20" s="89"/>
      <c r="J20" s="88"/>
      <c r="K20" s="89"/>
      <c r="L20" s="90"/>
      <c r="M20" s="91"/>
      <c r="N20" s="91"/>
      <c r="O20" s="91"/>
      <c r="P20" s="92"/>
    </row>
    <row r="21" spans="2:16" x14ac:dyDescent="0.25">
      <c r="B21" s="48" t="s">
        <v>8</v>
      </c>
      <c r="C21" s="33">
        <v>44610</v>
      </c>
      <c r="D21" s="93"/>
      <c r="E21" s="94"/>
      <c r="F21" s="95"/>
      <c r="G21" s="94"/>
      <c r="H21" s="95"/>
      <c r="I21" s="96"/>
      <c r="J21" s="94"/>
      <c r="K21" s="96"/>
      <c r="L21" s="97"/>
      <c r="M21" s="98"/>
      <c r="N21" s="98"/>
      <c r="O21" s="98"/>
      <c r="P21" s="99"/>
    </row>
    <row r="22" spans="2:16" x14ac:dyDescent="0.25">
      <c r="B22" s="50" t="s">
        <v>9</v>
      </c>
      <c r="C22" s="31">
        <v>44611</v>
      </c>
      <c r="D22" s="100"/>
      <c r="E22" s="88"/>
      <c r="F22" s="87"/>
      <c r="G22" s="88"/>
      <c r="H22" s="87"/>
      <c r="I22" s="89"/>
      <c r="J22" s="88"/>
      <c r="K22" s="89"/>
      <c r="L22" s="90"/>
      <c r="M22" s="91"/>
      <c r="N22" s="91"/>
      <c r="O22" s="91"/>
      <c r="P22" s="92"/>
    </row>
    <row r="23" spans="2:16" x14ac:dyDescent="0.25">
      <c r="B23" s="48" t="s">
        <v>10</v>
      </c>
      <c r="C23" s="33">
        <v>44612</v>
      </c>
      <c r="D23" s="93"/>
      <c r="E23" s="94"/>
      <c r="F23" s="95"/>
      <c r="G23" s="94"/>
      <c r="H23" s="95"/>
      <c r="I23" s="96"/>
      <c r="J23" s="94"/>
      <c r="K23" s="96"/>
      <c r="L23" s="97"/>
      <c r="M23" s="98"/>
      <c r="N23" s="98"/>
      <c r="O23" s="98"/>
      <c r="P23" s="99"/>
    </row>
    <row r="24" spans="2:16" x14ac:dyDescent="0.25">
      <c r="B24" s="50" t="s">
        <v>4</v>
      </c>
      <c r="C24" s="31">
        <v>44613</v>
      </c>
      <c r="D24" s="100"/>
      <c r="E24" s="88"/>
      <c r="F24" s="87"/>
      <c r="G24" s="88"/>
      <c r="H24" s="87"/>
      <c r="I24" s="89"/>
      <c r="J24" s="88"/>
      <c r="K24" s="89"/>
      <c r="L24" s="90"/>
      <c r="M24" s="91"/>
      <c r="N24" s="91"/>
      <c r="O24" s="91"/>
      <c r="P24" s="92"/>
    </row>
    <row r="25" spans="2:16" x14ac:dyDescent="0.25">
      <c r="B25" s="48" t="s">
        <v>5</v>
      </c>
      <c r="C25" s="33">
        <v>44614</v>
      </c>
      <c r="D25" s="93"/>
      <c r="E25" s="94"/>
      <c r="F25" s="95"/>
      <c r="G25" s="94"/>
      <c r="H25" s="95"/>
      <c r="I25" s="96"/>
      <c r="J25" s="94"/>
      <c r="K25" s="96"/>
      <c r="L25" s="97"/>
      <c r="M25" s="98"/>
      <c r="N25" s="98"/>
      <c r="O25" s="98"/>
      <c r="P25" s="99"/>
    </row>
    <row r="26" spans="2:16" x14ac:dyDescent="0.25">
      <c r="B26" s="50" t="s">
        <v>6</v>
      </c>
      <c r="C26" s="31">
        <v>44615</v>
      </c>
      <c r="D26" s="100"/>
      <c r="E26" s="88"/>
      <c r="F26" s="87"/>
      <c r="G26" s="88"/>
      <c r="H26" s="87"/>
      <c r="I26" s="89"/>
      <c r="J26" s="88"/>
      <c r="K26" s="89"/>
      <c r="L26" s="90"/>
      <c r="M26" s="91"/>
      <c r="N26" s="91"/>
      <c r="O26" s="91"/>
      <c r="P26" s="92"/>
    </row>
    <row r="27" spans="2:16" x14ac:dyDescent="0.25">
      <c r="B27" s="48" t="s">
        <v>7</v>
      </c>
      <c r="C27" s="33">
        <v>44616</v>
      </c>
      <c r="D27" s="93"/>
      <c r="E27" s="94"/>
      <c r="F27" s="95"/>
      <c r="G27" s="94"/>
      <c r="H27" s="95"/>
      <c r="I27" s="96"/>
      <c r="J27" s="94"/>
      <c r="K27" s="96"/>
      <c r="L27" s="97"/>
      <c r="M27" s="98"/>
      <c r="N27" s="98"/>
      <c r="O27" s="98"/>
      <c r="P27" s="99"/>
    </row>
    <row r="28" spans="2:16" x14ac:dyDescent="0.25">
      <c r="B28" s="50" t="s">
        <v>8</v>
      </c>
      <c r="C28" s="31">
        <v>44617</v>
      </c>
      <c r="D28" s="100"/>
      <c r="E28" s="88"/>
      <c r="F28" s="87"/>
      <c r="G28" s="88"/>
      <c r="H28" s="87"/>
      <c r="I28" s="89"/>
      <c r="J28" s="88"/>
      <c r="K28" s="89"/>
      <c r="L28" s="90"/>
      <c r="M28" s="91"/>
      <c r="N28" s="91"/>
      <c r="O28" s="91"/>
      <c r="P28" s="92"/>
    </row>
    <row r="29" spans="2:16" x14ac:dyDescent="0.25">
      <c r="B29" s="48" t="s">
        <v>9</v>
      </c>
      <c r="C29" s="33">
        <v>44618</v>
      </c>
      <c r="D29" s="93"/>
      <c r="E29" s="94"/>
      <c r="F29" s="95"/>
      <c r="G29" s="94"/>
      <c r="H29" s="95"/>
      <c r="I29" s="96"/>
      <c r="J29" s="94"/>
      <c r="K29" s="96"/>
      <c r="L29" s="97"/>
      <c r="M29" s="98"/>
      <c r="N29" s="98"/>
      <c r="O29" s="98"/>
      <c r="P29" s="99"/>
    </row>
    <row r="30" spans="2:16" x14ac:dyDescent="0.25">
      <c r="B30" s="50" t="s">
        <v>10</v>
      </c>
      <c r="C30" s="31">
        <v>44619</v>
      </c>
      <c r="D30" s="100"/>
      <c r="E30" s="88"/>
      <c r="F30" s="87"/>
      <c r="G30" s="88"/>
      <c r="H30" s="87"/>
      <c r="I30" s="89"/>
      <c r="J30" s="88"/>
      <c r="K30" s="89"/>
      <c r="L30" s="90"/>
      <c r="M30" s="91"/>
      <c r="N30" s="91"/>
      <c r="O30" s="91"/>
      <c r="P30" s="92"/>
    </row>
    <row r="31" spans="2:16" ht="15.75" thickBot="1" x14ac:dyDescent="0.3">
      <c r="B31" s="61" t="s">
        <v>4</v>
      </c>
      <c r="C31" s="62">
        <v>44620</v>
      </c>
      <c r="D31" s="108"/>
      <c r="E31" s="109"/>
      <c r="F31" s="110"/>
      <c r="G31" s="109"/>
      <c r="H31" s="110"/>
      <c r="I31" s="111"/>
      <c r="J31" s="109"/>
      <c r="K31" s="111"/>
      <c r="L31" s="112"/>
      <c r="M31" s="113"/>
      <c r="N31" s="113"/>
      <c r="O31" s="113"/>
      <c r="P31" s="114"/>
    </row>
    <row r="32" spans="2:16" ht="15.75" thickTop="1" x14ac:dyDescent="0.25">
      <c r="B32" s="64"/>
      <c r="C32" s="65"/>
      <c r="D32" s="63"/>
      <c r="E32" s="63"/>
      <c r="F32" s="63"/>
      <c r="G32" s="63"/>
      <c r="H32" s="63"/>
      <c r="I32" s="63"/>
      <c r="J32" s="63"/>
      <c r="K32" s="63"/>
      <c r="L32" s="64"/>
      <c r="M32" s="64"/>
      <c r="N32" s="64"/>
      <c r="O32" s="64"/>
      <c r="P32" s="64"/>
    </row>
    <row r="33" spans="2:16" x14ac:dyDescent="0.25">
      <c r="B33" s="64"/>
      <c r="C33" s="65"/>
      <c r="D33" s="63"/>
      <c r="E33" s="63"/>
      <c r="F33" s="63"/>
      <c r="G33" s="63"/>
      <c r="H33" s="63"/>
      <c r="I33" s="63"/>
      <c r="J33" s="63"/>
      <c r="K33" s="63"/>
      <c r="L33" s="64"/>
      <c r="M33" s="64"/>
      <c r="N33" s="64"/>
      <c r="O33" s="64"/>
      <c r="P33" s="64"/>
    </row>
    <row r="34" spans="2:16" x14ac:dyDescent="0.25">
      <c r="B34" s="64"/>
      <c r="C34" s="65"/>
      <c r="D34" s="63"/>
      <c r="E34" s="63"/>
      <c r="F34" s="63"/>
      <c r="G34" s="63"/>
      <c r="H34" s="63"/>
      <c r="I34" s="63"/>
      <c r="J34" s="63"/>
      <c r="K34" s="63"/>
      <c r="L34" s="64"/>
      <c r="M34" s="64"/>
      <c r="N34" s="64"/>
      <c r="O34" s="64"/>
      <c r="P34" s="64"/>
    </row>
  </sheetData>
  <sheetProtection algorithmName="SHA-512" hashValue="TGVKhOq4C6MxU5AQzYbGQSNXeFqx0j7B6vQ3qkdQQdPC9oj6OQOjAh90W4NOYZprVWGEhLUlJ0S/fnSWMsdYCw==" saltValue="lrgcN6HEn4M3QwTpwXsOiw=="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4" xr:uid="{FE4B7DAB-D590-4CB3-A57C-2574790D06E2}">
      <formula1>"Oui"</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3E70-1D14-4C9B-B9B8-3EAEC1ED6F12}">
  <sheetPr>
    <tabColor rgb="FFC00000"/>
  </sheetPr>
  <dimension ref="B1:P35"/>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113</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t="s">
        <v>15</v>
      </c>
      <c r="L3" s="43" t="s">
        <v>43</v>
      </c>
      <c r="M3" s="44" t="s">
        <v>44</v>
      </c>
      <c r="N3" s="44" t="s">
        <v>45</v>
      </c>
      <c r="O3" s="44" t="s">
        <v>46</v>
      </c>
      <c r="P3" s="45" t="s">
        <v>47</v>
      </c>
    </row>
    <row r="4" spans="2:16" x14ac:dyDescent="0.25">
      <c r="B4" s="46" t="s">
        <v>5</v>
      </c>
      <c r="C4" s="23">
        <v>44621</v>
      </c>
      <c r="D4" s="85"/>
      <c r="E4" s="86"/>
      <c r="F4" s="87"/>
      <c r="G4" s="88"/>
      <c r="H4" s="87"/>
      <c r="I4" s="89"/>
      <c r="J4" s="88"/>
      <c r="K4" s="89"/>
      <c r="L4" s="90"/>
      <c r="M4" s="91"/>
      <c r="N4" s="91"/>
      <c r="O4" s="91"/>
      <c r="P4" s="92"/>
    </row>
    <row r="5" spans="2:16" x14ac:dyDescent="0.25">
      <c r="B5" s="48" t="s">
        <v>6</v>
      </c>
      <c r="C5" s="33">
        <v>44622</v>
      </c>
      <c r="D5" s="93"/>
      <c r="E5" s="94"/>
      <c r="F5" s="95"/>
      <c r="G5" s="94"/>
      <c r="H5" s="95"/>
      <c r="I5" s="96"/>
      <c r="J5" s="94"/>
      <c r="K5" s="96"/>
      <c r="L5" s="97"/>
      <c r="M5" s="98"/>
      <c r="N5" s="98"/>
      <c r="O5" s="98"/>
      <c r="P5" s="99"/>
    </row>
    <row r="6" spans="2:16" x14ac:dyDescent="0.25">
      <c r="B6" s="50" t="s">
        <v>7</v>
      </c>
      <c r="C6" s="31">
        <v>44623</v>
      </c>
      <c r="D6" s="100"/>
      <c r="E6" s="88"/>
      <c r="F6" s="87"/>
      <c r="G6" s="88"/>
      <c r="H6" s="87"/>
      <c r="I6" s="89"/>
      <c r="J6" s="88"/>
      <c r="K6" s="89"/>
      <c r="L6" s="90"/>
      <c r="M6" s="91"/>
      <c r="N6" s="91"/>
      <c r="O6" s="91"/>
      <c r="P6" s="92"/>
    </row>
    <row r="7" spans="2:16" x14ac:dyDescent="0.25">
      <c r="B7" s="48" t="s">
        <v>8</v>
      </c>
      <c r="C7" s="33">
        <v>44624</v>
      </c>
      <c r="D7" s="93"/>
      <c r="E7" s="94"/>
      <c r="F7" s="95"/>
      <c r="G7" s="94"/>
      <c r="H7" s="95"/>
      <c r="I7" s="96"/>
      <c r="J7" s="94"/>
      <c r="K7" s="96"/>
      <c r="L7" s="97"/>
      <c r="M7" s="98"/>
      <c r="N7" s="98"/>
      <c r="O7" s="98"/>
      <c r="P7" s="99"/>
    </row>
    <row r="8" spans="2:16" x14ac:dyDescent="0.25">
      <c r="B8" s="50" t="s">
        <v>9</v>
      </c>
      <c r="C8" s="31">
        <v>44625</v>
      </c>
      <c r="D8" s="100"/>
      <c r="E8" s="88"/>
      <c r="F8" s="87"/>
      <c r="G8" s="88"/>
      <c r="H8" s="87"/>
      <c r="I8" s="89"/>
      <c r="J8" s="88"/>
      <c r="K8" s="89"/>
      <c r="L8" s="90"/>
      <c r="M8" s="91"/>
      <c r="N8" s="91"/>
      <c r="O8" s="91"/>
      <c r="P8" s="92"/>
    </row>
    <row r="9" spans="2:16" x14ac:dyDescent="0.25">
      <c r="B9" s="48" t="s">
        <v>10</v>
      </c>
      <c r="C9" s="33">
        <v>44626</v>
      </c>
      <c r="D9" s="93"/>
      <c r="E9" s="94"/>
      <c r="F9" s="95"/>
      <c r="G9" s="94"/>
      <c r="H9" s="95"/>
      <c r="I9" s="96"/>
      <c r="J9" s="94"/>
      <c r="K9" s="96"/>
      <c r="L9" s="97"/>
      <c r="M9" s="98"/>
      <c r="N9" s="98"/>
      <c r="O9" s="98"/>
      <c r="P9" s="99"/>
    </row>
    <row r="10" spans="2:16" x14ac:dyDescent="0.25">
      <c r="B10" s="50" t="s">
        <v>4</v>
      </c>
      <c r="C10" s="31">
        <v>44627</v>
      </c>
      <c r="D10" s="100"/>
      <c r="E10" s="88"/>
      <c r="F10" s="87"/>
      <c r="G10" s="88"/>
      <c r="H10" s="87"/>
      <c r="I10" s="89"/>
      <c r="J10" s="88"/>
      <c r="K10" s="89"/>
      <c r="L10" s="90"/>
      <c r="M10" s="91"/>
      <c r="N10" s="91"/>
      <c r="O10" s="91"/>
      <c r="P10" s="92"/>
    </row>
    <row r="11" spans="2:16" x14ac:dyDescent="0.25">
      <c r="B11" s="48" t="s">
        <v>5</v>
      </c>
      <c r="C11" s="33">
        <v>44628</v>
      </c>
      <c r="D11" s="93"/>
      <c r="E11" s="94"/>
      <c r="F11" s="95"/>
      <c r="G11" s="94"/>
      <c r="H11" s="95"/>
      <c r="I11" s="96"/>
      <c r="J11" s="94"/>
      <c r="K11" s="96"/>
      <c r="L11" s="97"/>
      <c r="M11" s="98"/>
      <c r="N11" s="98"/>
      <c r="O11" s="98"/>
      <c r="P11" s="99"/>
    </row>
    <row r="12" spans="2:16" x14ac:dyDescent="0.25">
      <c r="B12" s="50" t="s">
        <v>6</v>
      </c>
      <c r="C12" s="31">
        <v>44629</v>
      </c>
      <c r="D12" s="100"/>
      <c r="E12" s="88"/>
      <c r="F12" s="87"/>
      <c r="G12" s="88"/>
      <c r="H12" s="87"/>
      <c r="I12" s="89"/>
      <c r="J12" s="88"/>
      <c r="K12" s="89"/>
      <c r="L12" s="90"/>
      <c r="M12" s="91"/>
      <c r="N12" s="91"/>
      <c r="O12" s="91"/>
      <c r="P12" s="92"/>
    </row>
    <row r="13" spans="2:16" x14ac:dyDescent="0.25">
      <c r="B13" s="48" t="s">
        <v>7</v>
      </c>
      <c r="C13" s="33">
        <v>44630</v>
      </c>
      <c r="D13" s="93"/>
      <c r="E13" s="94"/>
      <c r="F13" s="95"/>
      <c r="G13" s="94"/>
      <c r="H13" s="95"/>
      <c r="I13" s="96"/>
      <c r="J13" s="94"/>
      <c r="K13" s="96"/>
      <c r="L13" s="97"/>
      <c r="M13" s="98"/>
      <c r="N13" s="98"/>
      <c r="O13" s="98"/>
      <c r="P13" s="99"/>
    </row>
    <row r="14" spans="2:16" x14ac:dyDescent="0.25">
      <c r="B14" s="50" t="s">
        <v>8</v>
      </c>
      <c r="C14" s="31">
        <v>44631</v>
      </c>
      <c r="D14" s="100"/>
      <c r="E14" s="88"/>
      <c r="F14" s="87"/>
      <c r="G14" s="88"/>
      <c r="H14" s="87"/>
      <c r="I14" s="89"/>
      <c r="J14" s="88"/>
      <c r="K14" s="89"/>
      <c r="L14" s="90"/>
      <c r="M14" s="91"/>
      <c r="N14" s="91"/>
      <c r="O14" s="91"/>
      <c r="P14" s="92"/>
    </row>
    <row r="15" spans="2:16" x14ac:dyDescent="0.25">
      <c r="B15" s="48" t="s">
        <v>9</v>
      </c>
      <c r="C15" s="33">
        <v>44632</v>
      </c>
      <c r="D15" s="93"/>
      <c r="E15" s="94"/>
      <c r="F15" s="95"/>
      <c r="G15" s="94"/>
      <c r="H15" s="95"/>
      <c r="I15" s="96"/>
      <c r="J15" s="94"/>
      <c r="K15" s="96"/>
      <c r="L15" s="97"/>
      <c r="M15" s="98"/>
      <c r="N15" s="98"/>
      <c r="O15" s="98"/>
      <c r="P15" s="99"/>
    </row>
    <row r="16" spans="2:16" x14ac:dyDescent="0.25">
      <c r="B16" s="50" t="s">
        <v>10</v>
      </c>
      <c r="C16" s="31">
        <v>44633</v>
      </c>
      <c r="D16" s="100"/>
      <c r="E16" s="88"/>
      <c r="F16" s="87"/>
      <c r="G16" s="88"/>
      <c r="H16" s="87"/>
      <c r="I16" s="89"/>
      <c r="J16" s="88"/>
      <c r="K16" s="89"/>
      <c r="L16" s="90"/>
      <c r="M16" s="91"/>
      <c r="N16" s="91"/>
      <c r="O16" s="91"/>
      <c r="P16" s="92"/>
    </row>
    <row r="17" spans="2:16" x14ac:dyDescent="0.25">
      <c r="B17" s="48" t="s">
        <v>4</v>
      </c>
      <c r="C17" s="33">
        <v>44634</v>
      </c>
      <c r="D17" s="93"/>
      <c r="E17" s="94"/>
      <c r="F17" s="95"/>
      <c r="G17" s="94"/>
      <c r="H17" s="95"/>
      <c r="I17" s="96"/>
      <c r="J17" s="94"/>
      <c r="K17" s="96"/>
      <c r="L17" s="97"/>
      <c r="M17" s="98"/>
      <c r="N17" s="98"/>
      <c r="O17" s="98"/>
      <c r="P17" s="99"/>
    </row>
    <row r="18" spans="2:16" x14ac:dyDescent="0.25">
      <c r="B18" s="50" t="s">
        <v>5</v>
      </c>
      <c r="C18" s="31">
        <v>44635</v>
      </c>
      <c r="D18" s="100"/>
      <c r="E18" s="88"/>
      <c r="F18" s="87"/>
      <c r="G18" s="88"/>
      <c r="H18" s="87"/>
      <c r="I18" s="89"/>
      <c r="J18" s="88"/>
      <c r="K18" s="89"/>
      <c r="L18" s="90"/>
      <c r="M18" s="91"/>
      <c r="N18" s="91"/>
      <c r="O18" s="91"/>
      <c r="P18" s="92"/>
    </row>
    <row r="19" spans="2:16" x14ac:dyDescent="0.25">
      <c r="B19" s="48" t="s">
        <v>6</v>
      </c>
      <c r="C19" s="33">
        <v>44636</v>
      </c>
      <c r="D19" s="93"/>
      <c r="E19" s="94"/>
      <c r="F19" s="95"/>
      <c r="G19" s="94"/>
      <c r="H19" s="95"/>
      <c r="I19" s="96"/>
      <c r="J19" s="94"/>
      <c r="K19" s="96"/>
      <c r="L19" s="97"/>
      <c r="M19" s="98"/>
      <c r="N19" s="98"/>
      <c r="O19" s="98"/>
      <c r="P19" s="99"/>
    </row>
    <row r="20" spans="2:16" x14ac:dyDescent="0.25">
      <c r="B20" s="50" t="s">
        <v>7</v>
      </c>
      <c r="C20" s="31">
        <v>44637</v>
      </c>
      <c r="D20" s="100"/>
      <c r="E20" s="88"/>
      <c r="F20" s="87"/>
      <c r="G20" s="88"/>
      <c r="H20" s="87"/>
      <c r="I20" s="89"/>
      <c r="J20" s="88"/>
      <c r="K20" s="89"/>
      <c r="L20" s="90"/>
      <c r="M20" s="91"/>
      <c r="N20" s="91"/>
      <c r="O20" s="91"/>
      <c r="P20" s="92"/>
    </row>
    <row r="21" spans="2:16" x14ac:dyDescent="0.25">
      <c r="B21" s="48" t="s">
        <v>8</v>
      </c>
      <c r="C21" s="33">
        <v>44638</v>
      </c>
      <c r="D21" s="93"/>
      <c r="E21" s="94"/>
      <c r="F21" s="95"/>
      <c r="G21" s="94"/>
      <c r="H21" s="95"/>
      <c r="I21" s="96"/>
      <c r="J21" s="94"/>
      <c r="K21" s="96"/>
      <c r="L21" s="97"/>
      <c r="M21" s="98"/>
      <c r="N21" s="98"/>
      <c r="O21" s="98"/>
      <c r="P21" s="99"/>
    </row>
    <row r="22" spans="2:16" x14ac:dyDescent="0.25">
      <c r="B22" s="50" t="s">
        <v>9</v>
      </c>
      <c r="C22" s="31">
        <v>44639</v>
      </c>
      <c r="D22" s="100"/>
      <c r="E22" s="88"/>
      <c r="F22" s="87"/>
      <c r="G22" s="88"/>
      <c r="H22" s="87"/>
      <c r="I22" s="89"/>
      <c r="J22" s="88"/>
      <c r="K22" s="89"/>
      <c r="L22" s="90"/>
      <c r="M22" s="91"/>
      <c r="N22" s="91"/>
      <c r="O22" s="91"/>
      <c r="P22" s="92"/>
    </row>
    <row r="23" spans="2:16" x14ac:dyDescent="0.25">
      <c r="B23" s="48" t="s">
        <v>10</v>
      </c>
      <c r="C23" s="33">
        <v>44640</v>
      </c>
      <c r="D23" s="93"/>
      <c r="E23" s="94"/>
      <c r="F23" s="95"/>
      <c r="G23" s="94"/>
      <c r="H23" s="95"/>
      <c r="I23" s="96"/>
      <c r="J23" s="94"/>
      <c r="K23" s="96"/>
      <c r="L23" s="97"/>
      <c r="M23" s="98"/>
      <c r="N23" s="98"/>
      <c r="O23" s="98"/>
      <c r="P23" s="99"/>
    </row>
    <row r="24" spans="2:16" x14ac:dyDescent="0.25">
      <c r="B24" s="50" t="s">
        <v>4</v>
      </c>
      <c r="C24" s="31">
        <v>44641</v>
      </c>
      <c r="D24" s="100"/>
      <c r="E24" s="88"/>
      <c r="F24" s="87"/>
      <c r="G24" s="88"/>
      <c r="H24" s="87"/>
      <c r="I24" s="89"/>
      <c r="J24" s="88"/>
      <c r="K24" s="89"/>
      <c r="L24" s="90"/>
      <c r="M24" s="91"/>
      <c r="N24" s="91"/>
      <c r="O24" s="91"/>
      <c r="P24" s="92"/>
    </row>
    <row r="25" spans="2:16" x14ac:dyDescent="0.25">
      <c r="B25" s="48" t="s">
        <v>5</v>
      </c>
      <c r="C25" s="33">
        <v>44642</v>
      </c>
      <c r="D25" s="93"/>
      <c r="E25" s="94"/>
      <c r="F25" s="95"/>
      <c r="G25" s="94"/>
      <c r="H25" s="95"/>
      <c r="I25" s="96"/>
      <c r="J25" s="94"/>
      <c r="K25" s="96"/>
      <c r="L25" s="97"/>
      <c r="M25" s="98"/>
      <c r="N25" s="98"/>
      <c r="O25" s="98"/>
      <c r="P25" s="99"/>
    </row>
    <row r="26" spans="2:16" x14ac:dyDescent="0.25">
      <c r="B26" s="50" t="s">
        <v>6</v>
      </c>
      <c r="C26" s="31">
        <v>44643</v>
      </c>
      <c r="D26" s="100"/>
      <c r="E26" s="88"/>
      <c r="F26" s="87"/>
      <c r="G26" s="88"/>
      <c r="H26" s="87"/>
      <c r="I26" s="89"/>
      <c r="J26" s="88"/>
      <c r="K26" s="89"/>
      <c r="L26" s="90"/>
      <c r="M26" s="91"/>
      <c r="N26" s="91"/>
      <c r="O26" s="91"/>
      <c r="P26" s="92"/>
    </row>
    <row r="27" spans="2:16" x14ac:dyDescent="0.25">
      <c r="B27" s="48" t="s">
        <v>7</v>
      </c>
      <c r="C27" s="33">
        <v>44644</v>
      </c>
      <c r="D27" s="93"/>
      <c r="E27" s="94"/>
      <c r="F27" s="95"/>
      <c r="G27" s="94"/>
      <c r="H27" s="95"/>
      <c r="I27" s="96"/>
      <c r="J27" s="94"/>
      <c r="K27" s="96"/>
      <c r="L27" s="97"/>
      <c r="M27" s="98"/>
      <c r="N27" s="98"/>
      <c r="O27" s="98"/>
      <c r="P27" s="99"/>
    </row>
    <row r="28" spans="2:16" x14ac:dyDescent="0.25">
      <c r="B28" s="50" t="s">
        <v>8</v>
      </c>
      <c r="C28" s="31">
        <v>44645</v>
      </c>
      <c r="D28" s="100"/>
      <c r="E28" s="88"/>
      <c r="F28" s="87"/>
      <c r="G28" s="88"/>
      <c r="H28" s="87"/>
      <c r="I28" s="89"/>
      <c r="J28" s="88"/>
      <c r="K28" s="89"/>
      <c r="L28" s="90"/>
      <c r="M28" s="91"/>
      <c r="N28" s="91"/>
      <c r="O28" s="91"/>
      <c r="P28" s="92"/>
    </row>
    <row r="29" spans="2:16" x14ac:dyDescent="0.25">
      <c r="B29" s="48" t="s">
        <v>9</v>
      </c>
      <c r="C29" s="33">
        <v>44646</v>
      </c>
      <c r="D29" s="93"/>
      <c r="E29" s="94"/>
      <c r="F29" s="95"/>
      <c r="G29" s="94"/>
      <c r="H29" s="95"/>
      <c r="I29" s="96"/>
      <c r="J29" s="94"/>
      <c r="K29" s="96"/>
      <c r="L29" s="97"/>
      <c r="M29" s="98"/>
      <c r="N29" s="98"/>
      <c r="O29" s="98"/>
      <c r="P29" s="99"/>
    </row>
    <row r="30" spans="2:16" x14ac:dyDescent="0.25">
      <c r="B30" s="50" t="s">
        <v>10</v>
      </c>
      <c r="C30" s="31">
        <v>44647</v>
      </c>
      <c r="D30" s="100"/>
      <c r="E30" s="88"/>
      <c r="F30" s="87"/>
      <c r="G30" s="88"/>
      <c r="H30" s="87"/>
      <c r="I30" s="89"/>
      <c r="J30" s="88"/>
      <c r="K30" s="89"/>
      <c r="L30" s="90"/>
      <c r="M30" s="91"/>
      <c r="N30" s="91"/>
      <c r="O30" s="91"/>
      <c r="P30" s="92"/>
    </row>
    <row r="31" spans="2:16" x14ac:dyDescent="0.25">
      <c r="B31" s="48" t="s">
        <v>4</v>
      </c>
      <c r="C31" s="33">
        <v>44648</v>
      </c>
      <c r="D31" s="93"/>
      <c r="E31" s="94"/>
      <c r="F31" s="95"/>
      <c r="G31" s="94"/>
      <c r="H31" s="95"/>
      <c r="I31" s="96"/>
      <c r="J31" s="94"/>
      <c r="K31" s="96"/>
      <c r="L31" s="97"/>
      <c r="M31" s="98"/>
      <c r="N31" s="98"/>
      <c r="O31" s="98"/>
      <c r="P31" s="99"/>
    </row>
    <row r="32" spans="2:16" x14ac:dyDescent="0.25">
      <c r="B32" s="50" t="s">
        <v>5</v>
      </c>
      <c r="C32" s="31">
        <v>44649</v>
      </c>
      <c r="D32" s="100"/>
      <c r="E32" s="88"/>
      <c r="F32" s="87"/>
      <c r="G32" s="88"/>
      <c r="H32" s="87"/>
      <c r="I32" s="89"/>
      <c r="J32" s="88"/>
      <c r="K32" s="89"/>
      <c r="L32" s="90"/>
      <c r="M32" s="91"/>
      <c r="N32" s="91"/>
      <c r="O32" s="91"/>
      <c r="P32" s="92"/>
    </row>
    <row r="33" spans="2:16" x14ac:dyDescent="0.25">
      <c r="B33" s="48" t="s">
        <v>6</v>
      </c>
      <c r="C33" s="33">
        <v>44650</v>
      </c>
      <c r="D33" s="93"/>
      <c r="E33" s="94"/>
      <c r="F33" s="95"/>
      <c r="G33" s="94"/>
      <c r="H33" s="95"/>
      <c r="I33" s="96"/>
      <c r="J33" s="94"/>
      <c r="K33" s="96"/>
      <c r="L33" s="97"/>
      <c r="M33" s="98"/>
      <c r="N33" s="98"/>
      <c r="O33" s="98"/>
      <c r="P33" s="99"/>
    </row>
    <row r="34" spans="2:16" ht="15.75" thickBot="1" x14ac:dyDescent="0.3">
      <c r="B34" s="51" t="s">
        <v>7</v>
      </c>
      <c r="C34" s="52">
        <v>44651</v>
      </c>
      <c r="D34" s="101"/>
      <c r="E34" s="102"/>
      <c r="F34" s="103"/>
      <c r="G34" s="102"/>
      <c r="H34" s="103"/>
      <c r="I34" s="104"/>
      <c r="J34" s="102"/>
      <c r="K34" s="104"/>
      <c r="L34" s="105"/>
      <c r="M34" s="106"/>
      <c r="N34" s="106"/>
      <c r="O34" s="106"/>
      <c r="P34" s="107"/>
    </row>
    <row r="35" spans="2:16" ht="15.75" thickTop="1" x14ac:dyDescent="0.25"/>
  </sheetData>
  <sheetProtection algorithmName="SHA-512" hashValue="wiEiOjtShkKBxxJ0jw4KsGLzjEV6SsqYKbUK0IcWRGfO5eLSAPiiFUZn3FSrTPEjvUqloQSnMdBN9m/t2UYnig==" saltValue="ZB8ZAEoBgQVjsTcxE5PC4g=="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4" xr:uid="{B00323DD-2EF2-419C-9FBF-734ED5E4252D}">
      <formula1>"Oui"</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4560-2744-4A06-B9E4-CA36E35B1AE5}">
  <sheetPr>
    <tabColor rgb="FFC00000"/>
  </sheetPr>
  <dimension ref="B1:P34"/>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112</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c r="L3" s="43" t="s">
        <v>43</v>
      </c>
      <c r="M3" s="44" t="s">
        <v>44</v>
      </c>
      <c r="N3" s="44" t="s">
        <v>45</v>
      </c>
      <c r="O3" s="44" t="s">
        <v>46</v>
      </c>
      <c r="P3" s="45" t="s">
        <v>47</v>
      </c>
    </row>
    <row r="4" spans="2:16" x14ac:dyDescent="0.25">
      <c r="B4" s="46" t="s">
        <v>8</v>
      </c>
      <c r="C4" s="23">
        <v>44652</v>
      </c>
      <c r="D4" s="85"/>
      <c r="E4" s="86"/>
      <c r="F4" s="87"/>
      <c r="G4" s="88"/>
      <c r="H4" s="87"/>
      <c r="I4" s="89"/>
      <c r="J4" s="88"/>
      <c r="K4" s="89"/>
      <c r="L4" s="90"/>
      <c r="M4" s="91"/>
      <c r="N4" s="91"/>
      <c r="O4" s="91"/>
      <c r="P4" s="92"/>
    </row>
    <row r="5" spans="2:16" x14ac:dyDescent="0.25">
      <c r="B5" s="48" t="s">
        <v>9</v>
      </c>
      <c r="C5" s="33">
        <v>44653</v>
      </c>
      <c r="D5" s="93"/>
      <c r="E5" s="94"/>
      <c r="F5" s="95"/>
      <c r="G5" s="94"/>
      <c r="H5" s="95"/>
      <c r="I5" s="96"/>
      <c r="J5" s="94"/>
      <c r="K5" s="96"/>
      <c r="L5" s="97"/>
      <c r="M5" s="98"/>
      <c r="N5" s="98"/>
      <c r="O5" s="98"/>
      <c r="P5" s="99"/>
    </row>
    <row r="6" spans="2:16" x14ac:dyDescent="0.25">
      <c r="B6" s="50" t="s">
        <v>10</v>
      </c>
      <c r="C6" s="31">
        <v>44654</v>
      </c>
      <c r="D6" s="100"/>
      <c r="E6" s="88"/>
      <c r="F6" s="87"/>
      <c r="G6" s="88"/>
      <c r="H6" s="87"/>
      <c r="I6" s="89"/>
      <c r="J6" s="88"/>
      <c r="K6" s="89"/>
      <c r="L6" s="90"/>
      <c r="M6" s="91"/>
      <c r="N6" s="91"/>
      <c r="O6" s="91"/>
      <c r="P6" s="92"/>
    </row>
    <row r="7" spans="2:16" x14ac:dyDescent="0.25">
      <c r="B7" s="48" t="s">
        <v>4</v>
      </c>
      <c r="C7" s="33">
        <v>44655</v>
      </c>
      <c r="D7" s="93"/>
      <c r="E7" s="94"/>
      <c r="F7" s="95"/>
      <c r="G7" s="94"/>
      <c r="H7" s="95"/>
      <c r="I7" s="96"/>
      <c r="J7" s="94"/>
      <c r="K7" s="96"/>
      <c r="L7" s="97"/>
      <c r="M7" s="98"/>
      <c r="N7" s="98"/>
      <c r="O7" s="98"/>
      <c r="P7" s="99"/>
    </row>
    <row r="8" spans="2:16" x14ac:dyDescent="0.25">
      <c r="B8" s="50" t="s">
        <v>5</v>
      </c>
      <c r="C8" s="31">
        <v>44656</v>
      </c>
      <c r="D8" s="100"/>
      <c r="E8" s="88"/>
      <c r="F8" s="87"/>
      <c r="G8" s="88"/>
      <c r="H8" s="87"/>
      <c r="I8" s="89"/>
      <c r="J8" s="88"/>
      <c r="K8" s="89"/>
      <c r="L8" s="90"/>
      <c r="M8" s="91"/>
      <c r="N8" s="91"/>
      <c r="O8" s="91"/>
      <c r="P8" s="92"/>
    </row>
    <row r="9" spans="2:16" x14ac:dyDescent="0.25">
      <c r="B9" s="48" t="s">
        <v>6</v>
      </c>
      <c r="C9" s="33">
        <v>44657</v>
      </c>
      <c r="D9" s="93"/>
      <c r="E9" s="94"/>
      <c r="F9" s="95"/>
      <c r="G9" s="94"/>
      <c r="H9" s="95"/>
      <c r="I9" s="96"/>
      <c r="J9" s="94"/>
      <c r="K9" s="96"/>
      <c r="L9" s="97"/>
      <c r="M9" s="98"/>
      <c r="N9" s="98"/>
      <c r="O9" s="98"/>
      <c r="P9" s="99"/>
    </row>
    <row r="10" spans="2:16" x14ac:dyDescent="0.25">
      <c r="B10" s="50" t="s">
        <v>7</v>
      </c>
      <c r="C10" s="31">
        <v>44658</v>
      </c>
      <c r="D10" s="100"/>
      <c r="E10" s="88"/>
      <c r="F10" s="87"/>
      <c r="G10" s="88"/>
      <c r="H10" s="87"/>
      <c r="I10" s="89"/>
      <c r="J10" s="88"/>
      <c r="K10" s="89"/>
      <c r="L10" s="90"/>
      <c r="M10" s="91"/>
      <c r="N10" s="91"/>
      <c r="O10" s="91"/>
      <c r="P10" s="92"/>
    </row>
    <row r="11" spans="2:16" x14ac:dyDescent="0.25">
      <c r="B11" s="48" t="s">
        <v>8</v>
      </c>
      <c r="C11" s="33">
        <v>44659</v>
      </c>
      <c r="D11" s="93"/>
      <c r="E11" s="94"/>
      <c r="F11" s="95"/>
      <c r="G11" s="94"/>
      <c r="H11" s="95"/>
      <c r="I11" s="96"/>
      <c r="J11" s="94"/>
      <c r="K11" s="96"/>
      <c r="L11" s="97"/>
      <c r="M11" s="98"/>
      <c r="N11" s="98"/>
      <c r="O11" s="98"/>
      <c r="P11" s="99"/>
    </row>
    <row r="12" spans="2:16" x14ac:dyDescent="0.25">
      <c r="B12" s="50" t="s">
        <v>9</v>
      </c>
      <c r="C12" s="31">
        <v>44660</v>
      </c>
      <c r="D12" s="100"/>
      <c r="E12" s="88"/>
      <c r="F12" s="87"/>
      <c r="G12" s="88"/>
      <c r="H12" s="87"/>
      <c r="I12" s="89"/>
      <c r="J12" s="88"/>
      <c r="K12" s="89"/>
      <c r="L12" s="90"/>
      <c r="M12" s="91"/>
      <c r="N12" s="91"/>
      <c r="O12" s="91"/>
      <c r="P12" s="92"/>
    </row>
    <row r="13" spans="2:16" x14ac:dyDescent="0.25">
      <c r="B13" s="48" t="s">
        <v>10</v>
      </c>
      <c r="C13" s="33">
        <v>44661</v>
      </c>
      <c r="D13" s="93"/>
      <c r="E13" s="94"/>
      <c r="F13" s="95"/>
      <c r="G13" s="94"/>
      <c r="H13" s="95"/>
      <c r="I13" s="96"/>
      <c r="J13" s="94"/>
      <c r="K13" s="96"/>
      <c r="L13" s="97"/>
      <c r="M13" s="98"/>
      <c r="N13" s="98"/>
      <c r="O13" s="98"/>
      <c r="P13" s="99"/>
    </row>
    <row r="14" spans="2:16" x14ac:dyDescent="0.25">
      <c r="B14" s="50" t="s">
        <v>4</v>
      </c>
      <c r="C14" s="31">
        <v>44662</v>
      </c>
      <c r="D14" s="100"/>
      <c r="E14" s="88"/>
      <c r="F14" s="87"/>
      <c r="G14" s="88"/>
      <c r="H14" s="87"/>
      <c r="I14" s="89"/>
      <c r="J14" s="88"/>
      <c r="K14" s="89"/>
      <c r="L14" s="90"/>
      <c r="M14" s="91"/>
      <c r="N14" s="91"/>
      <c r="O14" s="91"/>
      <c r="P14" s="92"/>
    </row>
    <row r="15" spans="2:16" x14ac:dyDescent="0.25">
      <c r="B15" s="48" t="s">
        <v>5</v>
      </c>
      <c r="C15" s="33">
        <v>44663</v>
      </c>
      <c r="D15" s="93"/>
      <c r="E15" s="94"/>
      <c r="F15" s="95"/>
      <c r="G15" s="94"/>
      <c r="H15" s="95"/>
      <c r="I15" s="96"/>
      <c r="J15" s="94"/>
      <c r="K15" s="96"/>
      <c r="L15" s="97"/>
      <c r="M15" s="98"/>
      <c r="N15" s="98"/>
      <c r="O15" s="98"/>
      <c r="P15" s="99"/>
    </row>
    <row r="16" spans="2:16" x14ac:dyDescent="0.25">
      <c r="B16" s="50" t="s">
        <v>6</v>
      </c>
      <c r="C16" s="31">
        <v>44664</v>
      </c>
      <c r="D16" s="100"/>
      <c r="E16" s="88"/>
      <c r="F16" s="87"/>
      <c r="G16" s="88"/>
      <c r="H16" s="87"/>
      <c r="I16" s="89"/>
      <c r="J16" s="88"/>
      <c r="K16" s="89"/>
      <c r="L16" s="90"/>
      <c r="M16" s="91"/>
      <c r="N16" s="91"/>
      <c r="O16" s="91"/>
      <c r="P16" s="92"/>
    </row>
    <row r="17" spans="2:16" x14ac:dyDescent="0.25">
      <c r="B17" s="48" t="s">
        <v>7</v>
      </c>
      <c r="C17" s="33">
        <v>44665</v>
      </c>
      <c r="D17" s="93"/>
      <c r="E17" s="94"/>
      <c r="F17" s="95"/>
      <c r="G17" s="94"/>
      <c r="H17" s="95"/>
      <c r="I17" s="96"/>
      <c r="J17" s="94"/>
      <c r="K17" s="96"/>
      <c r="L17" s="97"/>
      <c r="M17" s="98"/>
      <c r="N17" s="98"/>
      <c r="O17" s="98"/>
      <c r="P17" s="99"/>
    </row>
    <row r="18" spans="2:16" x14ac:dyDescent="0.25">
      <c r="B18" s="50" t="s">
        <v>8</v>
      </c>
      <c r="C18" s="31">
        <v>44666</v>
      </c>
      <c r="D18" s="100"/>
      <c r="E18" s="88"/>
      <c r="F18" s="87"/>
      <c r="G18" s="88"/>
      <c r="H18" s="87"/>
      <c r="I18" s="89"/>
      <c r="J18" s="88"/>
      <c r="K18" s="89"/>
      <c r="L18" s="90"/>
      <c r="M18" s="91"/>
      <c r="N18" s="91"/>
      <c r="O18" s="91"/>
      <c r="P18" s="92"/>
    </row>
    <row r="19" spans="2:16" x14ac:dyDescent="0.25">
      <c r="B19" s="48" t="s">
        <v>9</v>
      </c>
      <c r="C19" s="33">
        <v>44667</v>
      </c>
      <c r="D19" s="93"/>
      <c r="E19" s="94"/>
      <c r="F19" s="95"/>
      <c r="G19" s="94"/>
      <c r="H19" s="95"/>
      <c r="I19" s="96"/>
      <c r="J19" s="94"/>
      <c r="K19" s="96"/>
      <c r="L19" s="97"/>
      <c r="M19" s="98"/>
      <c r="N19" s="98"/>
      <c r="O19" s="98"/>
      <c r="P19" s="99"/>
    </row>
    <row r="20" spans="2:16" x14ac:dyDescent="0.25">
      <c r="B20" s="50" t="s">
        <v>10</v>
      </c>
      <c r="C20" s="31">
        <v>44668</v>
      </c>
      <c r="D20" s="100"/>
      <c r="E20" s="88"/>
      <c r="F20" s="87"/>
      <c r="G20" s="88"/>
      <c r="H20" s="87"/>
      <c r="I20" s="89"/>
      <c r="J20" s="88"/>
      <c r="K20" s="89"/>
      <c r="L20" s="90"/>
      <c r="M20" s="91"/>
      <c r="N20" s="91"/>
      <c r="O20" s="91"/>
      <c r="P20" s="92"/>
    </row>
    <row r="21" spans="2:16" x14ac:dyDescent="0.25">
      <c r="B21" s="48" t="s">
        <v>4</v>
      </c>
      <c r="C21" s="33">
        <v>44669</v>
      </c>
      <c r="D21" s="93"/>
      <c r="E21" s="94"/>
      <c r="F21" s="95"/>
      <c r="G21" s="94"/>
      <c r="H21" s="95"/>
      <c r="I21" s="96"/>
      <c r="J21" s="94"/>
      <c r="K21" s="96"/>
      <c r="L21" s="97"/>
      <c r="M21" s="98"/>
      <c r="N21" s="98"/>
      <c r="O21" s="98"/>
      <c r="P21" s="99"/>
    </row>
    <row r="22" spans="2:16" x14ac:dyDescent="0.25">
      <c r="B22" s="50" t="s">
        <v>5</v>
      </c>
      <c r="C22" s="31">
        <v>44670</v>
      </c>
      <c r="D22" s="100"/>
      <c r="E22" s="88"/>
      <c r="F22" s="87"/>
      <c r="G22" s="88"/>
      <c r="H22" s="87"/>
      <c r="I22" s="89"/>
      <c r="J22" s="88"/>
      <c r="K22" s="89"/>
      <c r="L22" s="90"/>
      <c r="M22" s="91"/>
      <c r="N22" s="91"/>
      <c r="O22" s="91"/>
      <c r="P22" s="92"/>
    </row>
    <row r="23" spans="2:16" x14ac:dyDescent="0.25">
      <c r="B23" s="48" t="s">
        <v>6</v>
      </c>
      <c r="C23" s="33">
        <v>44671</v>
      </c>
      <c r="D23" s="93"/>
      <c r="E23" s="94"/>
      <c r="F23" s="95"/>
      <c r="G23" s="94"/>
      <c r="H23" s="95"/>
      <c r="I23" s="96"/>
      <c r="J23" s="94"/>
      <c r="K23" s="96"/>
      <c r="L23" s="97"/>
      <c r="M23" s="98"/>
      <c r="N23" s="98"/>
      <c r="O23" s="98"/>
      <c r="P23" s="99"/>
    </row>
    <row r="24" spans="2:16" x14ac:dyDescent="0.25">
      <c r="B24" s="50" t="s">
        <v>7</v>
      </c>
      <c r="C24" s="31">
        <v>44672</v>
      </c>
      <c r="D24" s="100"/>
      <c r="E24" s="88"/>
      <c r="F24" s="87"/>
      <c r="G24" s="88"/>
      <c r="H24" s="87"/>
      <c r="I24" s="89"/>
      <c r="J24" s="88"/>
      <c r="K24" s="89"/>
      <c r="L24" s="90"/>
      <c r="M24" s="91"/>
      <c r="N24" s="91"/>
      <c r="O24" s="91"/>
      <c r="P24" s="92"/>
    </row>
    <row r="25" spans="2:16" x14ac:dyDescent="0.25">
      <c r="B25" s="48" t="s">
        <v>8</v>
      </c>
      <c r="C25" s="33">
        <v>44673</v>
      </c>
      <c r="D25" s="93"/>
      <c r="E25" s="94"/>
      <c r="F25" s="95"/>
      <c r="G25" s="94"/>
      <c r="H25" s="95"/>
      <c r="I25" s="96"/>
      <c r="J25" s="94"/>
      <c r="K25" s="96"/>
      <c r="L25" s="97"/>
      <c r="M25" s="98"/>
      <c r="N25" s="98"/>
      <c r="O25" s="98"/>
      <c r="P25" s="99"/>
    </row>
    <row r="26" spans="2:16" x14ac:dyDescent="0.25">
      <c r="B26" s="50" t="s">
        <v>9</v>
      </c>
      <c r="C26" s="31">
        <v>44674</v>
      </c>
      <c r="D26" s="100"/>
      <c r="E26" s="88"/>
      <c r="F26" s="87"/>
      <c r="G26" s="88"/>
      <c r="H26" s="87"/>
      <c r="I26" s="89"/>
      <c r="J26" s="88"/>
      <c r="K26" s="89"/>
      <c r="L26" s="90"/>
      <c r="M26" s="91"/>
      <c r="N26" s="91"/>
      <c r="O26" s="91"/>
      <c r="P26" s="92"/>
    </row>
    <row r="27" spans="2:16" x14ac:dyDescent="0.25">
      <c r="B27" s="48" t="s">
        <v>10</v>
      </c>
      <c r="C27" s="33">
        <v>44675</v>
      </c>
      <c r="D27" s="93"/>
      <c r="E27" s="94"/>
      <c r="F27" s="95"/>
      <c r="G27" s="94"/>
      <c r="H27" s="95"/>
      <c r="I27" s="96"/>
      <c r="J27" s="94"/>
      <c r="K27" s="96"/>
      <c r="L27" s="97"/>
      <c r="M27" s="98"/>
      <c r="N27" s="98"/>
      <c r="O27" s="98"/>
      <c r="P27" s="99"/>
    </row>
    <row r="28" spans="2:16" x14ac:dyDescent="0.25">
      <c r="B28" s="50" t="s">
        <v>4</v>
      </c>
      <c r="C28" s="31">
        <v>44676</v>
      </c>
      <c r="D28" s="100"/>
      <c r="E28" s="88"/>
      <c r="F28" s="87"/>
      <c r="G28" s="88"/>
      <c r="H28" s="87"/>
      <c r="I28" s="89"/>
      <c r="J28" s="88"/>
      <c r="K28" s="89"/>
      <c r="L28" s="90"/>
      <c r="M28" s="91"/>
      <c r="N28" s="91"/>
      <c r="O28" s="91"/>
      <c r="P28" s="92"/>
    </row>
    <row r="29" spans="2:16" x14ac:dyDescent="0.25">
      <c r="B29" s="48" t="s">
        <v>5</v>
      </c>
      <c r="C29" s="33">
        <v>44677</v>
      </c>
      <c r="D29" s="93"/>
      <c r="E29" s="94"/>
      <c r="F29" s="95"/>
      <c r="G29" s="94"/>
      <c r="H29" s="95"/>
      <c r="I29" s="96"/>
      <c r="J29" s="94"/>
      <c r="K29" s="96"/>
      <c r="L29" s="97"/>
      <c r="M29" s="98"/>
      <c r="N29" s="98"/>
      <c r="O29" s="98"/>
      <c r="P29" s="99"/>
    </row>
    <row r="30" spans="2:16" x14ac:dyDescent="0.25">
      <c r="B30" s="50" t="s">
        <v>6</v>
      </c>
      <c r="C30" s="31">
        <v>44678</v>
      </c>
      <c r="D30" s="100"/>
      <c r="E30" s="88"/>
      <c r="F30" s="87"/>
      <c r="G30" s="88"/>
      <c r="H30" s="87"/>
      <c r="I30" s="89"/>
      <c r="J30" s="88"/>
      <c r="K30" s="89"/>
      <c r="L30" s="90"/>
      <c r="M30" s="91"/>
      <c r="N30" s="91"/>
      <c r="O30" s="91"/>
      <c r="P30" s="92"/>
    </row>
    <row r="31" spans="2:16" x14ac:dyDescent="0.25">
      <c r="B31" s="48" t="s">
        <v>7</v>
      </c>
      <c r="C31" s="33">
        <v>44679</v>
      </c>
      <c r="D31" s="93"/>
      <c r="E31" s="94"/>
      <c r="F31" s="95"/>
      <c r="G31" s="94"/>
      <c r="H31" s="95"/>
      <c r="I31" s="96"/>
      <c r="J31" s="94"/>
      <c r="K31" s="96"/>
      <c r="L31" s="97"/>
      <c r="M31" s="98"/>
      <c r="N31" s="98"/>
      <c r="O31" s="98"/>
      <c r="P31" s="99"/>
    </row>
    <row r="32" spans="2:16" x14ac:dyDescent="0.25">
      <c r="B32" s="50" t="s">
        <v>8</v>
      </c>
      <c r="C32" s="31">
        <v>44680</v>
      </c>
      <c r="D32" s="100"/>
      <c r="E32" s="88"/>
      <c r="F32" s="87"/>
      <c r="G32" s="88"/>
      <c r="H32" s="87"/>
      <c r="I32" s="89"/>
      <c r="J32" s="88"/>
      <c r="K32" s="89"/>
      <c r="L32" s="90"/>
      <c r="M32" s="91"/>
      <c r="N32" s="91"/>
      <c r="O32" s="91"/>
      <c r="P32" s="92"/>
    </row>
    <row r="33" spans="2:16" ht="15.75" thickBot="1" x14ac:dyDescent="0.3">
      <c r="B33" s="61" t="s">
        <v>9</v>
      </c>
      <c r="C33" s="62">
        <v>44681</v>
      </c>
      <c r="D33" s="108"/>
      <c r="E33" s="109"/>
      <c r="F33" s="110"/>
      <c r="G33" s="109"/>
      <c r="H33" s="110"/>
      <c r="I33" s="111"/>
      <c r="J33" s="109"/>
      <c r="K33" s="111"/>
      <c r="L33" s="112"/>
      <c r="M33" s="113"/>
      <c r="N33" s="113"/>
      <c r="O33" s="113"/>
      <c r="P33" s="114"/>
    </row>
    <row r="34" spans="2:16" ht="15.75" thickTop="1" x14ac:dyDescent="0.25"/>
  </sheetData>
  <sheetProtection algorithmName="SHA-512" hashValue="qw0bjGcRbZstIZcAmoDK6caEHIVweJC895DdeWCVjKY/pG0kIWWwB/4sLl4r0EKG1XH12Kdmz2twOpiNCpiQ2w==" saltValue="QI4GxbsTEUPmwm9z0DDtgA=="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3" xr:uid="{1500CB98-F857-4593-ADA6-8E4E1D221C49}">
      <formula1>"Oui"</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D3D3-E024-4811-A089-AA723A25F48D}">
  <sheetPr>
    <tabColor rgb="FFC00000"/>
  </sheetPr>
  <dimension ref="B1:P35"/>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115</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t="s">
        <v>15</v>
      </c>
      <c r="L3" s="43" t="s">
        <v>43</v>
      </c>
      <c r="M3" s="44" t="s">
        <v>44</v>
      </c>
      <c r="N3" s="44" t="s">
        <v>45</v>
      </c>
      <c r="O3" s="44" t="s">
        <v>46</v>
      </c>
      <c r="P3" s="45" t="s">
        <v>47</v>
      </c>
    </row>
    <row r="4" spans="2:16" x14ac:dyDescent="0.25">
      <c r="B4" s="46" t="s">
        <v>10</v>
      </c>
      <c r="C4" s="23">
        <v>44682</v>
      </c>
      <c r="D4" s="24"/>
      <c r="E4" s="25"/>
      <c r="F4" s="26"/>
      <c r="G4" s="27"/>
      <c r="H4" s="26"/>
      <c r="I4" s="28"/>
      <c r="J4" s="27"/>
      <c r="K4" s="28"/>
      <c r="L4" s="29"/>
      <c r="M4" s="30"/>
      <c r="N4" s="30"/>
      <c r="O4" s="30"/>
      <c r="P4" s="47"/>
    </row>
    <row r="5" spans="2:16" x14ac:dyDescent="0.25">
      <c r="B5" s="48" t="s">
        <v>4</v>
      </c>
      <c r="C5" s="33">
        <v>44683</v>
      </c>
      <c r="D5" s="34"/>
      <c r="E5" s="35"/>
      <c r="F5" s="36"/>
      <c r="G5" s="35"/>
      <c r="H5" s="36"/>
      <c r="I5" s="37"/>
      <c r="J5" s="35"/>
      <c r="K5" s="37"/>
      <c r="L5" s="38"/>
      <c r="M5" s="39"/>
      <c r="N5" s="39"/>
      <c r="O5" s="39"/>
      <c r="P5" s="49"/>
    </row>
    <row r="6" spans="2:16" x14ac:dyDescent="0.25">
      <c r="B6" s="50" t="s">
        <v>5</v>
      </c>
      <c r="C6" s="31">
        <v>44684</v>
      </c>
      <c r="D6" s="32"/>
      <c r="E6" s="27"/>
      <c r="F6" s="26"/>
      <c r="G6" s="27"/>
      <c r="H6" s="26"/>
      <c r="I6" s="28"/>
      <c r="J6" s="27"/>
      <c r="K6" s="28"/>
      <c r="L6" s="29"/>
      <c r="M6" s="30"/>
      <c r="N6" s="30"/>
      <c r="O6" s="30"/>
      <c r="P6" s="47"/>
    </row>
    <row r="7" spans="2:16" x14ac:dyDescent="0.25">
      <c r="B7" s="48" t="s">
        <v>6</v>
      </c>
      <c r="C7" s="33">
        <v>44685</v>
      </c>
      <c r="D7" s="34"/>
      <c r="E7" s="35"/>
      <c r="F7" s="36"/>
      <c r="G7" s="35"/>
      <c r="H7" s="36"/>
      <c r="I7" s="37"/>
      <c r="J7" s="35"/>
      <c r="K7" s="37"/>
      <c r="L7" s="38"/>
      <c r="M7" s="39"/>
      <c r="N7" s="39"/>
      <c r="O7" s="39"/>
      <c r="P7" s="49"/>
    </row>
    <row r="8" spans="2:16" x14ac:dyDescent="0.25">
      <c r="B8" s="50" t="s">
        <v>7</v>
      </c>
      <c r="C8" s="31">
        <v>44686</v>
      </c>
      <c r="D8" s="32"/>
      <c r="E8" s="27"/>
      <c r="F8" s="26"/>
      <c r="G8" s="27"/>
      <c r="H8" s="26"/>
      <c r="I8" s="28"/>
      <c r="J8" s="27"/>
      <c r="K8" s="28"/>
      <c r="L8" s="29"/>
      <c r="M8" s="30"/>
      <c r="N8" s="30"/>
      <c r="O8" s="30"/>
      <c r="P8" s="47"/>
    </row>
    <row r="9" spans="2:16" x14ac:dyDescent="0.25">
      <c r="B9" s="48" t="s">
        <v>8</v>
      </c>
      <c r="C9" s="33">
        <v>44687</v>
      </c>
      <c r="D9" s="34"/>
      <c r="E9" s="35"/>
      <c r="F9" s="36"/>
      <c r="G9" s="35"/>
      <c r="H9" s="36"/>
      <c r="I9" s="37"/>
      <c r="J9" s="35"/>
      <c r="K9" s="37"/>
      <c r="L9" s="38"/>
      <c r="M9" s="39"/>
      <c r="N9" s="39"/>
      <c r="O9" s="39"/>
      <c r="P9" s="49"/>
    </row>
    <row r="10" spans="2:16" x14ac:dyDescent="0.25">
      <c r="B10" s="50" t="s">
        <v>9</v>
      </c>
      <c r="C10" s="31">
        <v>44688</v>
      </c>
      <c r="D10" s="32"/>
      <c r="E10" s="27"/>
      <c r="F10" s="26"/>
      <c r="G10" s="27"/>
      <c r="H10" s="26"/>
      <c r="I10" s="28"/>
      <c r="J10" s="27"/>
      <c r="K10" s="28"/>
      <c r="L10" s="29"/>
      <c r="M10" s="30"/>
      <c r="N10" s="30"/>
      <c r="O10" s="30"/>
      <c r="P10" s="47"/>
    </row>
    <row r="11" spans="2:16" x14ac:dyDescent="0.25">
      <c r="B11" s="48" t="s">
        <v>10</v>
      </c>
      <c r="C11" s="33">
        <v>44689</v>
      </c>
      <c r="D11" s="34"/>
      <c r="E11" s="35"/>
      <c r="F11" s="36"/>
      <c r="G11" s="35"/>
      <c r="H11" s="36"/>
      <c r="I11" s="37"/>
      <c r="J11" s="35"/>
      <c r="K11" s="37"/>
      <c r="L11" s="38"/>
      <c r="M11" s="39"/>
      <c r="N11" s="39"/>
      <c r="O11" s="39"/>
      <c r="P11" s="49"/>
    </row>
    <row r="12" spans="2:16" x14ac:dyDescent="0.25">
      <c r="B12" s="50" t="s">
        <v>4</v>
      </c>
      <c r="C12" s="31">
        <v>44690</v>
      </c>
      <c r="D12" s="32"/>
      <c r="E12" s="27"/>
      <c r="F12" s="26"/>
      <c r="G12" s="27"/>
      <c r="H12" s="26"/>
      <c r="I12" s="28"/>
      <c r="J12" s="27"/>
      <c r="K12" s="28"/>
      <c r="L12" s="29"/>
      <c r="M12" s="30"/>
      <c r="N12" s="30"/>
      <c r="O12" s="30"/>
      <c r="P12" s="47"/>
    </row>
    <row r="13" spans="2:16" x14ac:dyDescent="0.25">
      <c r="B13" s="48" t="s">
        <v>5</v>
      </c>
      <c r="C13" s="33">
        <v>44691</v>
      </c>
      <c r="D13" s="34"/>
      <c r="E13" s="35"/>
      <c r="F13" s="36"/>
      <c r="G13" s="35"/>
      <c r="H13" s="36"/>
      <c r="I13" s="37"/>
      <c r="J13" s="35"/>
      <c r="K13" s="37"/>
      <c r="L13" s="38"/>
      <c r="M13" s="39"/>
      <c r="N13" s="39"/>
      <c r="O13" s="39"/>
      <c r="P13" s="49"/>
    </row>
    <row r="14" spans="2:16" x14ac:dyDescent="0.25">
      <c r="B14" s="50" t="s">
        <v>6</v>
      </c>
      <c r="C14" s="31">
        <v>44692</v>
      </c>
      <c r="D14" s="32"/>
      <c r="E14" s="27"/>
      <c r="F14" s="26"/>
      <c r="G14" s="27"/>
      <c r="H14" s="26"/>
      <c r="I14" s="28"/>
      <c r="J14" s="27"/>
      <c r="K14" s="28"/>
      <c r="L14" s="29"/>
      <c r="M14" s="30"/>
      <c r="N14" s="30"/>
      <c r="O14" s="30"/>
      <c r="P14" s="47"/>
    </row>
    <row r="15" spans="2:16" x14ac:dyDescent="0.25">
      <c r="B15" s="48" t="s">
        <v>7</v>
      </c>
      <c r="C15" s="33">
        <v>44693</v>
      </c>
      <c r="D15" s="34"/>
      <c r="E15" s="35"/>
      <c r="F15" s="36"/>
      <c r="G15" s="35"/>
      <c r="H15" s="36"/>
      <c r="I15" s="37"/>
      <c r="J15" s="35"/>
      <c r="K15" s="37"/>
      <c r="L15" s="38"/>
      <c r="M15" s="39"/>
      <c r="N15" s="39"/>
      <c r="O15" s="39"/>
      <c r="P15" s="49"/>
    </row>
    <row r="16" spans="2:16" x14ac:dyDescent="0.25">
      <c r="B16" s="50" t="s">
        <v>8</v>
      </c>
      <c r="C16" s="31">
        <v>44694</v>
      </c>
      <c r="D16" s="32"/>
      <c r="E16" s="27"/>
      <c r="F16" s="26"/>
      <c r="G16" s="27"/>
      <c r="H16" s="26"/>
      <c r="I16" s="28"/>
      <c r="J16" s="27"/>
      <c r="K16" s="28"/>
      <c r="L16" s="29"/>
      <c r="M16" s="30"/>
      <c r="N16" s="30"/>
      <c r="O16" s="30"/>
      <c r="P16" s="47"/>
    </row>
    <row r="17" spans="2:16" x14ac:dyDescent="0.25">
      <c r="B17" s="48" t="s">
        <v>9</v>
      </c>
      <c r="C17" s="33">
        <v>44695</v>
      </c>
      <c r="D17" s="34"/>
      <c r="E17" s="35"/>
      <c r="F17" s="36"/>
      <c r="G17" s="35"/>
      <c r="H17" s="36"/>
      <c r="I17" s="37"/>
      <c r="J17" s="35"/>
      <c r="K17" s="37"/>
      <c r="L17" s="38"/>
      <c r="M17" s="39"/>
      <c r="N17" s="39"/>
      <c r="O17" s="39"/>
      <c r="P17" s="49"/>
    </row>
    <row r="18" spans="2:16" x14ac:dyDescent="0.25">
      <c r="B18" s="50" t="s">
        <v>10</v>
      </c>
      <c r="C18" s="31">
        <v>44696</v>
      </c>
      <c r="D18" s="32"/>
      <c r="E18" s="27"/>
      <c r="F18" s="26"/>
      <c r="G18" s="27"/>
      <c r="H18" s="26"/>
      <c r="I18" s="28"/>
      <c r="J18" s="27"/>
      <c r="K18" s="28"/>
      <c r="L18" s="29"/>
      <c r="M18" s="30"/>
      <c r="N18" s="30"/>
      <c r="O18" s="30"/>
      <c r="P18" s="47"/>
    </row>
    <row r="19" spans="2:16" x14ac:dyDescent="0.25">
      <c r="B19" s="48" t="s">
        <v>4</v>
      </c>
      <c r="C19" s="33">
        <v>44697</v>
      </c>
      <c r="D19" s="34"/>
      <c r="E19" s="35"/>
      <c r="F19" s="36"/>
      <c r="G19" s="35"/>
      <c r="H19" s="36"/>
      <c r="I19" s="37"/>
      <c r="J19" s="35"/>
      <c r="K19" s="37"/>
      <c r="L19" s="38"/>
      <c r="M19" s="39"/>
      <c r="N19" s="39"/>
      <c r="O19" s="39"/>
      <c r="P19" s="49"/>
    </row>
    <row r="20" spans="2:16" x14ac:dyDescent="0.25">
      <c r="B20" s="50" t="s">
        <v>5</v>
      </c>
      <c r="C20" s="31">
        <v>44698</v>
      </c>
      <c r="D20" s="32"/>
      <c r="E20" s="27"/>
      <c r="F20" s="26"/>
      <c r="G20" s="27"/>
      <c r="H20" s="26"/>
      <c r="I20" s="28"/>
      <c r="J20" s="27"/>
      <c r="K20" s="28"/>
      <c r="L20" s="29"/>
      <c r="M20" s="30"/>
      <c r="N20" s="30"/>
      <c r="O20" s="30"/>
      <c r="P20" s="47"/>
    </row>
    <row r="21" spans="2:16" x14ac:dyDescent="0.25">
      <c r="B21" s="48" t="s">
        <v>6</v>
      </c>
      <c r="C21" s="33">
        <v>44699</v>
      </c>
      <c r="D21" s="34"/>
      <c r="E21" s="35"/>
      <c r="F21" s="36"/>
      <c r="G21" s="35"/>
      <c r="H21" s="36"/>
      <c r="I21" s="37"/>
      <c r="J21" s="35"/>
      <c r="K21" s="37"/>
      <c r="L21" s="38"/>
      <c r="M21" s="39"/>
      <c r="N21" s="39"/>
      <c r="O21" s="39"/>
      <c r="P21" s="49"/>
    </row>
    <row r="22" spans="2:16" x14ac:dyDescent="0.25">
      <c r="B22" s="50" t="s">
        <v>7</v>
      </c>
      <c r="C22" s="31">
        <v>44700</v>
      </c>
      <c r="D22" s="32"/>
      <c r="E22" s="27"/>
      <c r="F22" s="26"/>
      <c r="G22" s="27"/>
      <c r="H22" s="26"/>
      <c r="I22" s="28"/>
      <c r="J22" s="27"/>
      <c r="K22" s="28"/>
      <c r="L22" s="29"/>
      <c r="M22" s="30"/>
      <c r="N22" s="30"/>
      <c r="O22" s="30"/>
      <c r="P22" s="47"/>
    </row>
    <row r="23" spans="2:16" x14ac:dyDescent="0.25">
      <c r="B23" s="48" t="s">
        <v>8</v>
      </c>
      <c r="C23" s="33">
        <v>44701</v>
      </c>
      <c r="D23" s="34"/>
      <c r="E23" s="35"/>
      <c r="F23" s="36"/>
      <c r="G23" s="35"/>
      <c r="H23" s="36"/>
      <c r="I23" s="37"/>
      <c r="J23" s="35"/>
      <c r="K23" s="37"/>
      <c r="L23" s="38"/>
      <c r="M23" s="39"/>
      <c r="N23" s="39"/>
      <c r="O23" s="39"/>
      <c r="P23" s="49"/>
    </row>
    <row r="24" spans="2:16" x14ac:dyDescent="0.25">
      <c r="B24" s="50" t="s">
        <v>9</v>
      </c>
      <c r="C24" s="31">
        <v>44702</v>
      </c>
      <c r="D24" s="32"/>
      <c r="E24" s="27"/>
      <c r="F24" s="26"/>
      <c r="G24" s="27"/>
      <c r="H24" s="26"/>
      <c r="I24" s="28"/>
      <c r="J24" s="27"/>
      <c r="K24" s="28"/>
      <c r="L24" s="29"/>
      <c r="M24" s="30"/>
      <c r="N24" s="30"/>
      <c r="O24" s="30"/>
      <c r="P24" s="47"/>
    </row>
    <row r="25" spans="2:16" x14ac:dyDescent="0.25">
      <c r="B25" s="48" t="s">
        <v>10</v>
      </c>
      <c r="C25" s="33">
        <v>44703</v>
      </c>
      <c r="D25" s="34"/>
      <c r="E25" s="35"/>
      <c r="F25" s="36"/>
      <c r="G25" s="35"/>
      <c r="H25" s="36"/>
      <c r="I25" s="37"/>
      <c r="J25" s="35"/>
      <c r="K25" s="37"/>
      <c r="L25" s="38"/>
      <c r="M25" s="39"/>
      <c r="N25" s="39"/>
      <c r="O25" s="39"/>
      <c r="P25" s="49"/>
    </row>
    <row r="26" spans="2:16" x14ac:dyDescent="0.25">
      <c r="B26" s="50" t="s">
        <v>4</v>
      </c>
      <c r="C26" s="31">
        <v>44704</v>
      </c>
      <c r="D26" s="32"/>
      <c r="E26" s="27"/>
      <c r="F26" s="26"/>
      <c r="G26" s="27"/>
      <c r="H26" s="26"/>
      <c r="I26" s="28"/>
      <c r="J26" s="27"/>
      <c r="K26" s="28"/>
      <c r="L26" s="29"/>
      <c r="M26" s="30"/>
      <c r="N26" s="30"/>
      <c r="O26" s="30"/>
      <c r="P26" s="47"/>
    </row>
    <row r="27" spans="2:16" x14ac:dyDescent="0.25">
      <c r="B27" s="48" t="s">
        <v>5</v>
      </c>
      <c r="C27" s="33">
        <v>44705</v>
      </c>
      <c r="D27" s="34"/>
      <c r="E27" s="35"/>
      <c r="F27" s="36"/>
      <c r="G27" s="35"/>
      <c r="H27" s="36"/>
      <c r="I27" s="37"/>
      <c r="J27" s="35"/>
      <c r="K27" s="37"/>
      <c r="L27" s="38"/>
      <c r="M27" s="39"/>
      <c r="N27" s="39"/>
      <c r="O27" s="39"/>
      <c r="P27" s="49"/>
    </row>
    <row r="28" spans="2:16" x14ac:dyDescent="0.25">
      <c r="B28" s="50" t="s">
        <v>6</v>
      </c>
      <c r="C28" s="31">
        <v>44706</v>
      </c>
      <c r="D28" s="32"/>
      <c r="E28" s="27"/>
      <c r="F28" s="26"/>
      <c r="G28" s="27"/>
      <c r="H28" s="26"/>
      <c r="I28" s="28"/>
      <c r="J28" s="27"/>
      <c r="K28" s="28"/>
      <c r="L28" s="29"/>
      <c r="M28" s="30"/>
      <c r="N28" s="30"/>
      <c r="O28" s="30"/>
      <c r="P28" s="47"/>
    </row>
    <row r="29" spans="2:16" x14ac:dyDescent="0.25">
      <c r="B29" s="48" t="s">
        <v>7</v>
      </c>
      <c r="C29" s="33">
        <v>44707</v>
      </c>
      <c r="D29" s="34"/>
      <c r="E29" s="35"/>
      <c r="F29" s="36"/>
      <c r="G29" s="35"/>
      <c r="H29" s="36"/>
      <c r="I29" s="37"/>
      <c r="J29" s="35"/>
      <c r="K29" s="37"/>
      <c r="L29" s="38"/>
      <c r="M29" s="39"/>
      <c r="N29" s="39"/>
      <c r="O29" s="39"/>
      <c r="P29" s="49"/>
    </row>
    <row r="30" spans="2:16" x14ac:dyDescent="0.25">
      <c r="B30" s="50" t="s">
        <v>8</v>
      </c>
      <c r="C30" s="31">
        <v>44708</v>
      </c>
      <c r="D30" s="32"/>
      <c r="E30" s="27"/>
      <c r="F30" s="26"/>
      <c r="G30" s="27"/>
      <c r="H30" s="26"/>
      <c r="I30" s="28"/>
      <c r="J30" s="27"/>
      <c r="K30" s="28"/>
      <c r="L30" s="29"/>
      <c r="M30" s="30"/>
      <c r="N30" s="30"/>
      <c r="O30" s="30"/>
      <c r="P30" s="47"/>
    </row>
    <row r="31" spans="2:16" x14ac:dyDescent="0.25">
      <c r="B31" s="48" t="s">
        <v>9</v>
      </c>
      <c r="C31" s="33">
        <v>44709</v>
      </c>
      <c r="D31" s="34"/>
      <c r="E31" s="35"/>
      <c r="F31" s="36"/>
      <c r="G31" s="35"/>
      <c r="H31" s="36"/>
      <c r="I31" s="37"/>
      <c r="J31" s="35"/>
      <c r="K31" s="37"/>
      <c r="L31" s="38"/>
      <c r="M31" s="39"/>
      <c r="N31" s="39"/>
      <c r="O31" s="39"/>
      <c r="P31" s="49"/>
    </row>
    <row r="32" spans="2:16" x14ac:dyDescent="0.25">
      <c r="B32" s="50" t="s">
        <v>10</v>
      </c>
      <c r="C32" s="31">
        <v>44710</v>
      </c>
      <c r="D32" s="32"/>
      <c r="E32" s="27"/>
      <c r="F32" s="26"/>
      <c r="G32" s="27"/>
      <c r="H32" s="26"/>
      <c r="I32" s="28"/>
      <c r="J32" s="27"/>
      <c r="K32" s="28"/>
      <c r="L32" s="29"/>
      <c r="M32" s="30"/>
      <c r="N32" s="30"/>
      <c r="O32" s="30"/>
      <c r="P32" s="47"/>
    </row>
    <row r="33" spans="2:16" x14ac:dyDescent="0.25">
      <c r="B33" s="48" t="s">
        <v>4</v>
      </c>
      <c r="C33" s="33">
        <v>44711</v>
      </c>
      <c r="D33" s="34"/>
      <c r="E33" s="35"/>
      <c r="F33" s="36"/>
      <c r="G33" s="35"/>
      <c r="H33" s="36"/>
      <c r="I33" s="37"/>
      <c r="J33" s="35"/>
      <c r="K33" s="37"/>
      <c r="L33" s="38"/>
      <c r="M33" s="39"/>
      <c r="N33" s="39"/>
      <c r="O33" s="39"/>
      <c r="P33" s="49"/>
    </row>
    <row r="34" spans="2:16" ht="15.75" thickBot="1" x14ac:dyDescent="0.3">
      <c r="B34" s="51" t="s">
        <v>5</v>
      </c>
      <c r="C34" s="52">
        <v>44712</v>
      </c>
      <c r="D34" s="53"/>
      <c r="E34" s="54"/>
      <c r="F34" s="55"/>
      <c r="G34" s="54"/>
      <c r="H34" s="55"/>
      <c r="I34" s="56"/>
      <c r="J34" s="54"/>
      <c r="K34" s="56"/>
      <c r="L34" s="57"/>
      <c r="M34" s="58"/>
      <c r="N34" s="58"/>
      <c r="O34" s="58"/>
      <c r="P34" s="59"/>
    </row>
    <row r="35" spans="2:16" ht="15.75" thickTop="1" x14ac:dyDescent="0.25"/>
  </sheetData>
  <sheetProtection algorithmName="SHA-512" hashValue="+3853aZxafg97DNjV7x58rag/RLRIQuHiUTbj6tzI3Ouysk0gRL/RnRP9TvxDGGwq8RukshMrNhM0uMtExnZEA==" saltValue="Sk4jPNfee/Y3qKBDZsdeAg=="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4" xr:uid="{B536830A-EC32-4D95-877C-A530B153B9F2}">
      <formula1>"Oui"</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3072-3F6F-4BD2-8BDC-8BE6867C2649}">
  <sheetPr>
    <tabColor rgb="FFC00000"/>
  </sheetPr>
  <dimension ref="B1:P34"/>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248</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c r="L3" s="43" t="s">
        <v>43</v>
      </c>
      <c r="M3" s="44" t="s">
        <v>44</v>
      </c>
      <c r="N3" s="44" t="s">
        <v>45</v>
      </c>
      <c r="O3" s="44" t="s">
        <v>46</v>
      </c>
      <c r="P3" s="45" t="s">
        <v>47</v>
      </c>
    </row>
    <row r="4" spans="2:16" x14ac:dyDescent="0.25">
      <c r="B4" s="46" t="s">
        <v>6</v>
      </c>
      <c r="C4" s="23">
        <v>44713</v>
      </c>
      <c r="D4" s="85"/>
      <c r="E4" s="86"/>
      <c r="F4" s="87"/>
      <c r="G4" s="88"/>
      <c r="H4" s="87"/>
      <c r="I4" s="89"/>
      <c r="J4" s="88"/>
      <c r="K4" s="89"/>
      <c r="L4" s="90"/>
      <c r="M4" s="91"/>
      <c r="N4" s="91"/>
      <c r="O4" s="91"/>
      <c r="P4" s="92"/>
    </row>
    <row r="5" spans="2:16" x14ac:dyDescent="0.25">
      <c r="B5" s="48" t="s">
        <v>7</v>
      </c>
      <c r="C5" s="33">
        <v>44714</v>
      </c>
      <c r="D5" s="93"/>
      <c r="E5" s="94"/>
      <c r="F5" s="95"/>
      <c r="G5" s="94"/>
      <c r="H5" s="95"/>
      <c r="I5" s="96"/>
      <c r="J5" s="94"/>
      <c r="K5" s="96"/>
      <c r="L5" s="97"/>
      <c r="M5" s="98"/>
      <c r="N5" s="98"/>
      <c r="O5" s="98"/>
      <c r="P5" s="99"/>
    </row>
    <row r="6" spans="2:16" x14ac:dyDescent="0.25">
      <c r="B6" s="50" t="s">
        <v>8</v>
      </c>
      <c r="C6" s="31">
        <v>44715</v>
      </c>
      <c r="D6" s="100"/>
      <c r="E6" s="88"/>
      <c r="F6" s="87"/>
      <c r="G6" s="88"/>
      <c r="H6" s="87"/>
      <c r="I6" s="89"/>
      <c r="J6" s="88"/>
      <c r="K6" s="89"/>
      <c r="L6" s="90"/>
      <c r="M6" s="91"/>
      <c r="N6" s="91"/>
      <c r="O6" s="91"/>
      <c r="P6" s="92"/>
    </row>
    <row r="7" spans="2:16" x14ac:dyDescent="0.25">
      <c r="B7" s="48" t="s">
        <v>9</v>
      </c>
      <c r="C7" s="33">
        <v>44716</v>
      </c>
      <c r="D7" s="93"/>
      <c r="E7" s="94"/>
      <c r="F7" s="95"/>
      <c r="G7" s="94"/>
      <c r="H7" s="95"/>
      <c r="I7" s="96"/>
      <c r="J7" s="94"/>
      <c r="K7" s="96"/>
      <c r="L7" s="97"/>
      <c r="M7" s="98"/>
      <c r="N7" s="98"/>
      <c r="O7" s="98"/>
      <c r="P7" s="99"/>
    </row>
    <row r="8" spans="2:16" x14ac:dyDescent="0.25">
      <c r="B8" s="50" t="s">
        <v>10</v>
      </c>
      <c r="C8" s="31">
        <v>44717</v>
      </c>
      <c r="D8" s="100"/>
      <c r="E8" s="88"/>
      <c r="F8" s="87"/>
      <c r="G8" s="88"/>
      <c r="H8" s="87"/>
      <c r="I8" s="89"/>
      <c r="J8" s="88"/>
      <c r="K8" s="89"/>
      <c r="L8" s="90"/>
      <c r="M8" s="91"/>
      <c r="N8" s="91"/>
      <c r="O8" s="91"/>
      <c r="P8" s="92"/>
    </row>
    <row r="9" spans="2:16" x14ac:dyDescent="0.25">
      <c r="B9" s="48" t="s">
        <v>4</v>
      </c>
      <c r="C9" s="33">
        <v>44718</v>
      </c>
      <c r="D9" s="93"/>
      <c r="E9" s="94"/>
      <c r="F9" s="95"/>
      <c r="G9" s="94"/>
      <c r="H9" s="95"/>
      <c r="I9" s="96"/>
      <c r="J9" s="94"/>
      <c r="K9" s="96"/>
      <c r="L9" s="97"/>
      <c r="M9" s="98"/>
      <c r="N9" s="98"/>
      <c r="O9" s="98"/>
      <c r="P9" s="99"/>
    </row>
    <row r="10" spans="2:16" x14ac:dyDescent="0.25">
      <c r="B10" s="50" t="s">
        <v>5</v>
      </c>
      <c r="C10" s="31">
        <v>44719</v>
      </c>
      <c r="D10" s="100"/>
      <c r="E10" s="88"/>
      <c r="F10" s="87"/>
      <c r="G10" s="88"/>
      <c r="H10" s="87"/>
      <c r="I10" s="89"/>
      <c r="J10" s="88"/>
      <c r="K10" s="89"/>
      <c r="L10" s="90"/>
      <c r="M10" s="91"/>
      <c r="N10" s="91"/>
      <c r="O10" s="91"/>
      <c r="P10" s="92"/>
    </row>
    <row r="11" spans="2:16" x14ac:dyDescent="0.25">
      <c r="B11" s="48" t="s">
        <v>6</v>
      </c>
      <c r="C11" s="33">
        <v>44720</v>
      </c>
      <c r="D11" s="93"/>
      <c r="E11" s="94"/>
      <c r="F11" s="95"/>
      <c r="G11" s="94"/>
      <c r="H11" s="95"/>
      <c r="I11" s="96"/>
      <c r="J11" s="94"/>
      <c r="K11" s="96"/>
      <c r="L11" s="97"/>
      <c r="M11" s="98"/>
      <c r="N11" s="98"/>
      <c r="O11" s="98"/>
      <c r="P11" s="99"/>
    </row>
    <row r="12" spans="2:16" x14ac:dyDescent="0.25">
      <c r="B12" s="50" t="s">
        <v>7</v>
      </c>
      <c r="C12" s="31">
        <v>44721</v>
      </c>
      <c r="D12" s="100"/>
      <c r="E12" s="88"/>
      <c r="F12" s="87"/>
      <c r="G12" s="88"/>
      <c r="H12" s="87"/>
      <c r="I12" s="89"/>
      <c r="J12" s="88"/>
      <c r="K12" s="89"/>
      <c r="L12" s="90"/>
      <c r="M12" s="91"/>
      <c r="N12" s="91"/>
      <c r="O12" s="91"/>
      <c r="P12" s="92"/>
    </row>
    <row r="13" spans="2:16" x14ac:dyDescent="0.25">
      <c r="B13" s="48" t="s">
        <v>8</v>
      </c>
      <c r="C13" s="33">
        <v>44722</v>
      </c>
      <c r="D13" s="93"/>
      <c r="E13" s="94"/>
      <c r="F13" s="95"/>
      <c r="G13" s="94"/>
      <c r="H13" s="95"/>
      <c r="I13" s="96"/>
      <c r="J13" s="94"/>
      <c r="K13" s="96"/>
      <c r="L13" s="97"/>
      <c r="M13" s="98"/>
      <c r="N13" s="98"/>
      <c r="O13" s="98"/>
      <c r="P13" s="99"/>
    </row>
    <row r="14" spans="2:16" x14ac:dyDescent="0.25">
      <c r="B14" s="50" t="s">
        <v>9</v>
      </c>
      <c r="C14" s="31">
        <v>44723</v>
      </c>
      <c r="D14" s="100"/>
      <c r="E14" s="88"/>
      <c r="F14" s="87"/>
      <c r="G14" s="88"/>
      <c r="H14" s="87"/>
      <c r="I14" s="89"/>
      <c r="J14" s="88"/>
      <c r="K14" s="89"/>
      <c r="L14" s="90"/>
      <c r="M14" s="91"/>
      <c r="N14" s="91"/>
      <c r="O14" s="91"/>
      <c r="P14" s="92"/>
    </row>
    <row r="15" spans="2:16" x14ac:dyDescent="0.25">
      <c r="B15" s="48" t="s">
        <v>10</v>
      </c>
      <c r="C15" s="33">
        <v>44724</v>
      </c>
      <c r="D15" s="93"/>
      <c r="E15" s="94"/>
      <c r="F15" s="95"/>
      <c r="G15" s="94"/>
      <c r="H15" s="95"/>
      <c r="I15" s="96"/>
      <c r="J15" s="94"/>
      <c r="K15" s="96"/>
      <c r="L15" s="97"/>
      <c r="M15" s="98"/>
      <c r="N15" s="98"/>
      <c r="O15" s="98"/>
      <c r="P15" s="99"/>
    </row>
    <row r="16" spans="2:16" x14ac:dyDescent="0.25">
      <c r="B16" s="50" t="s">
        <v>4</v>
      </c>
      <c r="C16" s="31">
        <v>44725</v>
      </c>
      <c r="D16" s="100"/>
      <c r="E16" s="88"/>
      <c r="F16" s="87"/>
      <c r="G16" s="88"/>
      <c r="H16" s="87"/>
      <c r="I16" s="89"/>
      <c r="J16" s="88"/>
      <c r="K16" s="89"/>
      <c r="L16" s="90"/>
      <c r="M16" s="91"/>
      <c r="N16" s="91"/>
      <c r="O16" s="91"/>
      <c r="P16" s="92"/>
    </row>
    <row r="17" spans="2:16" x14ac:dyDescent="0.25">
      <c r="B17" s="48" t="s">
        <v>5</v>
      </c>
      <c r="C17" s="33">
        <v>44726</v>
      </c>
      <c r="D17" s="93"/>
      <c r="E17" s="94"/>
      <c r="F17" s="95"/>
      <c r="G17" s="94"/>
      <c r="H17" s="95"/>
      <c r="I17" s="96"/>
      <c r="J17" s="94"/>
      <c r="K17" s="96"/>
      <c r="L17" s="97"/>
      <c r="M17" s="98"/>
      <c r="N17" s="98"/>
      <c r="O17" s="98"/>
      <c r="P17" s="99"/>
    </row>
    <row r="18" spans="2:16" x14ac:dyDescent="0.25">
      <c r="B18" s="50" t="s">
        <v>6</v>
      </c>
      <c r="C18" s="31">
        <v>44727</v>
      </c>
      <c r="D18" s="100"/>
      <c r="E18" s="88"/>
      <c r="F18" s="87"/>
      <c r="G18" s="88"/>
      <c r="H18" s="87"/>
      <c r="I18" s="89"/>
      <c r="J18" s="88"/>
      <c r="K18" s="89"/>
      <c r="L18" s="90"/>
      <c r="M18" s="91"/>
      <c r="N18" s="91"/>
      <c r="O18" s="91"/>
      <c r="P18" s="92"/>
    </row>
    <row r="19" spans="2:16" x14ac:dyDescent="0.25">
      <c r="B19" s="48" t="s">
        <v>7</v>
      </c>
      <c r="C19" s="33">
        <v>44728</v>
      </c>
      <c r="D19" s="93"/>
      <c r="E19" s="94"/>
      <c r="F19" s="95"/>
      <c r="G19" s="94"/>
      <c r="H19" s="95"/>
      <c r="I19" s="96"/>
      <c r="J19" s="94"/>
      <c r="K19" s="96"/>
      <c r="L19" s="97"/>
      <c r="M19" s="98"/>
      <c r="N19" s="98"/>
      <c r="O19" s="98"/>
      <c r="P19" s="99"/>
    </row>
    <row r="20" spans="2:16" x14ac:dyDescent="0.25">
      <c r="B20" s="50" t="s">
        <v>8</v>
      </c>
      <c r="C20" s="31">
        <v>44729</v>
      </c>
      <c r="D20" s="100"/>
      <c r="E20" s="88"/>
      <c r="F20" s="87"/>
      <c r="G20" s="88"/>
      <c r="H20" s="87"/>
      <c r="I20" s="89"/>
      <c r="J20" s="88"/>
      <c r="K20" s="89"/>
      <c r="L20" s="90"/>
      <c r="M20" s="91"/>
      <c r="N20" s="91"/>
      <c r="O20" s="91"/>
      <c r="P20" s="92"/>
    </row>
    <row r="21" spans="2:16" x14ac:dyDescent="0.25">
      <c r="B21" s="48" t="s">
        <v>9</v>
      </c>
      <c r="C21" s="33">
        <v>44730</v>
      </c>
      <c r="D21" s="93"/>
      <c r="E21" s="94"/>
      <c r="F21" s="95"/>
      <c r="G21" s="94"/>
      <c r="H21" s="95"/>
      <c r="I21" s="96"/>
      <c r="J21" s="94"/>
      <c r="K21" s="96"/>
      <c r="L21" s="97"/>
      <c r="M21" s="98"/>
      <c r="N21" s="98"/>
      <c r="O21" s="98"/>
      <c r="P21" s="99"/>
    </row>
    <row r="22" spans="2:16" x14ac:dyDescent="0.25">
      <c r="B22" s="50" t="s">
        <v>10</v>
      </c>
      <c r="C22" s="31">
        <v>44731</v>
      </c>
      <c r="D22" s="100"/>
      <c r="E22" s="88"/>
      <c r="F22" s="87"/>
      <c r="G22" s="88"/>
      <c r="H22" s="87"/>
      <c r="I22" s="89"/>
      <c r="J22" s="88"/>
      <c r="K22" s="89"/>
      <c r="L22" s="90"/>
      <c r="M22" s="91"/>
      <c r="N22" s="91"/>
      <c r="O22" s="91"/>
      <c r="P22" s="92"/>
    </row>
    <row r="23" spans="2:16" x14ac:dyDescent="0.25">
      <c r="B23" s="48" t="s">
        <v>4</v>
      </c>
      <c r="C23" s="33">
        <v>44732</v>
      </c>
      <c r="D23" s="93"/>
      <c r="E23" s="94"/>
      <c r="F23" s="95"/>
      <c r="G23" s="94"/>
      <c r="H23" s="95"/>
      <c r="I23" s="96"/>
      <c r="J23" s="94"/>
      <c r="K23" s="96"/>
      <c r="L23" s="97"/>
      <c r="M23" s="98"/>
      <c r="N23" s="98"/>
      <c r="O23" s="98"/>
      <c r="P23" s="99"/>
    </row>
    <row r="24" spans="2:16" x14ac:dyDescent="0.25">
      <c r="B24" s="50" t="s">
        <v>5</v>
      </c>
      <c r="C24" s="31">
        <v>44733</v>
      </c>
      <c r="D24" s="100"/>
      <c r="E24" s="88"/>
      <c r="F24" s="87"/>
      <c r="G24" s="88"/>
      <c r="H24" s="87"/>
      <c r="I24" s="89"/>
      <c r="J24" s="88"/>
      <c r="K24" s="89"/>
      <c r="L24" s="90"/>
      <c r="M24" s="91"/>
      <c r="N24" s="91"/>
      <c r="O24" s="91"/>
      <c r="P24" s="92"/>
    </row>
    <row r="25" spans="2:16" x14ac:dyDescent="0.25">
      <c r="B25" s="48" t="s">
        <v>6</v>
      </c>
      <c r="C25" s="33">
        <v>44734</v>
      </c>
      <c r="D25" s="93"/>
      <c r="E25" s="94"/>
      <c r="F25" s="95"/>
      <c r="G25" s="94"/>
      <c r="H25" s="95"/>
      <c r="I25" s="96"/>
      <c r="J25" s="94"/>
      <c r="K25" s="96"/>
      <c r="L25" s="97"/>
      <c r="M25" s="98"/>
      <c r="N25" s="98"/>
      <c r="O25" s="98"/>
      <c r="P25" s="99"/>
    </row>
    <row r="26" spans="2:16" x14ac:dyDescent="0.25">
      <c r="B26" s="50" t="s">
        <v>7</v>
      </c>
      <c r="C26" s="31">
        <v>44735</v>
      </c>
      <c r="D26" s="100"/>
      <c r="E26" s="88"/>
      <c r="F26" s="87"/>
      <c r="G26" s="88"/>
      <c r="H26" s="87"/>
      <c r="I26" s="89"/>
      <c r="J26" s="88"/>
      <c r="K26" s="89"/>
      <c r="L26" s="90"/>
      <c r="M26" s="91"/>
      <c r="N26" s="91"/>
      <c r="O26" s="91"/>
      <c r="P26" s="92"/>
    </row>
    <row r="27" spans="2:16" x14ac:dyDescent="0.25">
      <c r="B27" s="48" t="s">
        <v>8</v>
      </c>
      <c r="C27" s="33">
        <v>44736</v>
      </c>
      <c r="D27" s="93"/>
      <c r="E27" s="94"/>
      <c r="F27" s="95"/>
      <c r="G27" s="94"/>
      <c r="H27" s="95"/>
      <c r="I27" s="96"/>
      <c r="J27" s="94"/>
      <c r="K27" s="96"/>
      <c r="L27" s="97"/>
      <c r="M27" s="98"/>
      <c r="N27" s="98"/>
      <c r="O27" s="98"/>
      <c r="P27" s="99"/>
    </row>
    <row r="28" spans="2:16" x14ac:dyDescent="0.25">
      <c r="B28" s="50" t="s">
        <v>9</v>
      </c>
      <c r="C28" s="31">
        <v>44737</v>
      </c>
      <c r="D28" s="100"/>
      <c r="E28" s="88"/>
      <c r="F28" s="87"/>
      <c r="G28" s="88"/>
      <c r="H28" s="87"/>
      <c r="I28" s="89"/>
      <c r="J28" s="88"/>
      <c r="K28" s="89"/>
      <c r="L28" s="90"/>
      <c r="M28" s="91"/>
      <c r="N28" s="91"/>
      <c r="O28" s="91"/>
      <c r="P28" s="92"/>
    </row>
    <row r="29" spans="2:16" x14ac:dyDescent="0.25">
      <c r="B29" s="48" t="s">
        <v>10</v>
      </c>
      <c r="C29" s="33">
        <v>44738</v>
      </c>
      <c r="D29" s="93"/>
      <c r="E29" s="94"/>
      <c r="F29" s="95"/>
      <c r="G29" s="94"/>
      <c r="H29" s="95"/>
      <c r="I29" s="96"/>
      <c r="J29" s="94"/>
      <c r="K29" s="96"/>
      <c r="L29" s="97"/>
      <c r="M29" s="98"/>
      <c r="N29" s="98"/>
      <c r="O29" s="98"/>
      <c r="P29" s="99"/>
    </row>
    <row r="30" spans="2:16" x14ac:dyDescent="0.25">
      <c r="B30" s="50" t="s">
        <v>4</v>
      </c>
      <c r="C30" s="31">
        <v>44739</v>
      </c>
      <c r="D30" s="100"/>
      <c r="E30" s="88"/>
      <c r="F30" s="87"/>
      <c r="G30" s="88"/>
      <c r="H30" s="87"/>
      <c r="I30" s="89"/>
      <c r="J30" s="88"/>
      <c r="K30" s="89"/>
      <c r="L30" s="90"/>
      <c r="M30" s="91"/>
      <c r="N30" s="91"/>
      <c r="O30" s="91"/>
      <c r="P30" s="92"/>
    </row>
    <row r="31" spans="2:16" x14ac:dyDescent="0.25">
      <c r="B31" s="48" t="s">
        <v>5</v>
      </c>
      <c r="C31" s="33">
        <v>44740</v>
      </c>
      <c r="D31" s="93"/>
      <c r="E31" s="94"/>
      <c r="F31" s="95"/>
      <c r="G31" s="94"/>
      <c r="H31" s="95"/>
      <c r="I31" s="96"/>
      <c r="J31" s="94"/>
      <c r="K31" s="96"/>
      <c r="L31" s="97"/>
      <c r="M31" s="98"/>
      <c r="N31" s="98"/>
      <c r="O31" s="98"/>
      <c r="P31" s="99"/>
    </row>
    <row r="32" spans="2:16" x14ac:dyDescent="0.25">
      <c r="B32" s="50" t="s">
        <v>6</v>
      </c>
      <c r="C32" s="31">
        <v>44741</v>
      </c>
      <c r="D32" s="100"/>
      <c r="E32" s="88"/>
      <c r="F32" s="87"/>
      <c r="G32" s="88"/>
      <c r="H32" s="87"/>
      <c r="I32" s="89"/>
      <c r="J32" s="88"/>
      <c r="K32" s="89"/>
      <c r="L32" s="90"/>
      <c r="M32" s="91"/>
      <c r="N32" s="91"/>
      <c r="O32" s="91"/>
      <c r="P32" s="92"/>
    </row>
    <row r="33" spans="2:16" ht="15.75" thickBot="1" x14ac:dyDescent="0.3">
      <c r="B33" s="61" t="s">
        <v>7</v>
      </c>
      <c r="C33" s="62">
        <v>44742</v>
      </c>
      <c r="D33" s="108"/>
      <c r="E33" s="109"/>
      <c r="F33" s="110"/>
      <c r="G33" s="109"/>
      <c r="H33" s="110"/>
      <c r="I33" s="111"/>
      <c r="J33" s="109"/>
      <c r="K33" s="111"/>
      <c r="L33" s="112"/>
      <c r="M33" s="113"/>
      <c r="N33" s="113"/>
      <c r="O33" s="113"/>
      <c r="P33" s="114"/>
    </row>
    <row r="34" spans="2:16" ht="15.75" thickTop="1" x14ac:dyDescent="0.25"/>
  </sheetData>
  <sheetProtection algorithmName="SHA-512" hashValue="F+z9Kl88JoZuAGHtdL0RPVToFD6zEd8QmigII1jSohNbjMlyWQ1jUH4/AktSfo6JR1R9MPKXMIBsbyAD/2Fiug==" saltValue="H2dBsDOEaYrePZexFVLr2g=="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3" xr:uid="{8BE5C4F6-4835-447B-8826-14C2DDA0AEE1}">
      <formula1>"Oui"</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DF0C-7EB0-458B-982A-769F00FA1D67}">
  <sheetPr>
    <tabColor rgb="FFC00000"/>
  </sheetPr>
  <dimension ref="B1:P35"/>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249</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t="s">
        <v>15</v>
      </c>
      <c r="L3" s="43" t="s">
        <v>43</v>
      </c>
      <c r="M3" s="44" t="s">
        <v>44</v>
      </c>
      <c r="N3" s="44" t="s">
        <v>45</v>
      </c>
      <c r="O3" s="44" t="s">
        <v>46</v>
      </c>
      <c r="P3" s="45" t="s">
        <v>47</v>
      </c>
    </row>
    <row r="4" spans="2:16" x14ac:dyDescent="0.25">
      <c r="B4" s="46" t="s">
        <v>8</v>
      </c>
      <c r="C4" s="23">
        <v>44743</v>
      </c>
      <c r="D4" s="85"/>
      <c r="E4" s="86"/>
      <c r="F4" s="87"/>
      <c r="G4" s="88"/>
      <c r="H4" s="87"/>
      <c r="I4" s="89"/>
      <c r="J4" s="88"/>
      <c r="K4" s="89"/>
      <c r="L4" s="90"/>
      <c r="M4" s="91"/>
      <c r="N4" s="91"/>
      <c r="O4" s="91"/>
      <c r="P4" s="92"/>
    </row>
    <row r="5" spans="2:16" x14ac:dyDescent="0.25">
      <c r="B5" s="48" t="s">
        <v>9</v>
      </c>
      <c r="C5" s="33">
        <v>44744</v>
      </c>
      <c r="D5" s="93"/>
      <c r="E5" s="94"/>
      <c r="F5" s="95"/>
      <c r="G5" s="94"/>
      <c r="H5" s="95"/>
      <c r="I5" s="96"/>
      <c r="J5" s="94"/>
      <c r="K5" s="96"/>
      <c r="L5" s="97"/>
      <c r="M5" s="98"/>
      <c r="N5" s="98"/>
      <c r="O5" s="98"/>
      <c r="P5" s="99"/>
    </row>
    <row r="6" spans="2:16" x14ac:dyDescent="0.25">
      <c r="B6" s="50" t="s">
        <v>10</v>
      </c>
      <c r="C6" s="31">
        <v>44745</v>
      </c>
      <c r="D6" s="100"/>
      <c r="E6" s="88"/>
      <c r="F6" s="87"/>
      <c r="G6" s="88"/>
      <c r="H6" s="87"/>
      <c r="I6" s="89"/>
      <c r="J6" s="88"/>
      <c r="K6" s="89"/>
      <c r="L6" s="90"/>
      <c r="M6" s="91"/>
      <c r="N6" s="91"/>
      <c r="O6" s="91"/>
      <c r="P6" s="92"/>
    </row>
    <row r="7" spans="2:16" x14ac:dyDescent="0.25">
      <c r="B7" s="48" t="s">
        <v>4</v>
      </c>
      <c r="C7" s="33">
        <v>44746</v>
      </c>
      <c r="D7" s="93"/>
      <c r="E7" s="94"/>
      <c r="F7" s="95"/>
      <c r="G7" s="94"/>
      <c r="H7" s="95"/>
      <c r="I7" s="96"/>
      <c r="J7" s="94"/>
      <c r="K7" s="96"/>
      <c r="L7" s="97"/>
      <c r="M7" s="98"/>
      <c r="N7" s="98"/>
      <c r="O7" s="98"/>
      <c r="P7" s="99"/>
    </row>
    <row r="8" spans="2:16" x14ac:dyDescent="0.25">
      <c r="B8" s="50" t="s">
        <v>5</v>
      </c>
      <c r="C8" s="31">
        <v>44747</v>
      </c>
      <c r="D8" s="100"/>
      <c r="E8" s="88"/>
      <c r="F8" s="87"/>
      <c r="G8" s="88"/>
      <c r="H8" s="87"/>
      <c r="I8" s="89"/>
      <c r="J8" s="88"/>
      <c r="K8" s="89"/>
      <c r="L8" s="90"/>
      <c r="M8" s="91"/>
      <c r="N8" s="91"/>
      <c r="O8" s="91"/>
      <c r="P8" s="92"/>
    </row>
    <row r="9" spans="2:16" x14ac:dyDescent="0.25">
      <c r="B9" s="48" t="s">
        <v>6</v>
      </c>
      <c r="C9" s="33">
        <v>44748</v>
      </c>
      <c r="D9" s="93"/>
      <c r="E9" s="94"/>
      <c r="F9" s="95"/>
      <c r="G9" s="94"/>
      <c r="H9" s="95"/>
      <c r="I9" s="96"/>
      <c r="J9" s="94"/>
      <c r="K9" s="96"/>
      <c r="L9" s="97"/>
      <c r="M9" s="98"/>
      <c r="N9" s="98"/>
      <c r="O9" s="98"/>
      <c r="P9" s="99"/>
    </row>
    <row r="10" spans="2:16" x14ac:dyDescent="0.25">
      <c r="B10" s="50" t="s">
        <v>7</v>
      </c>
      <c r="C10" s="31">
        <v>44749</v>
      </c>
      <c r="D10" s="100"/>
      <c r="E10" s="88"/>
      <c r="F10" s="87"/>
      <c r="G10" s="88"/>
      <c r="H10" s="87"/>
      <c r="I10" s="89"/>
      <c r="J10" s="88"/>
      <c r="K10" s="89"/>
      <c r="L10" s="90"/>
      <c r="M10" s="91"/>
      <c r="N10" s="91"/>
      <c r="O10" s="91"/>
      <c r="P10" s="92"/>
    </row>
    <row r="11" spans="2:16" x14ac:dyDescent="0.25">
      <c r="B11" s="48" t="s">
        <v>8</v>
      </c>
      <c r="C11" s="33">
        <v>44750</v>
      </c>
      <c r="D11" s="93"/>
      <c r="E11" s="94"/>
      <c r="F11" s="95"/>
      <c r="G11" s="94"/>
      <c r="H11" s="95"/>
      <c r="I11" s="96"/>
      <c r="J11" s="94"/>
      <c r="K11" s="96"/>
      <c r="L11" s="97"/>
      <c r="M11" s="98"/>
      <c r="N11" s="98"/>
      <c r="O11" s="98"/>
      <c r="P11" s="99"/>
    </row>
    <row r="12" spans="2:16" x14ac:dyDescent="0.25">
      <c r="B12" s="50" t="s">
        <v>9</v>
      </c>
      <c r="C12" s="31">
        <v>44751</v>
      </c>
      <c r="D12" s="100"/>
      <c r="E12" s="88"/>
      <c r="F12" s="87"/>
      <c r="G12" s="88"/>
      <c r="H12" s="87"/>
      <c r="I12" s="89"/>
      <c r="J12" s="88"/>
      <c r="K12" s="89"/>
      <c r="L12" s="90"/>
      <c r="M12" s="91"/>
      <c r="N12" s="91"/>
      <c r="O12" s="91"/>
      <c r="P12" s="92"/>
    </row>
    <row r="13" spans="2:16" x14ac:dyDescent="0.25">
      <c r="B13" s="48" t="s">
        <v>10</v>
      </c>
      <c r="C13" s="33">
        <v>44752</v>
      </c>
      <c r="D13" s="93"/>
      <c r="E13" s="94"/>
      <c r="F13" s="95"/>
      <c r="G13" s="94"/>
      <c r="H13" s="95"/>
      <c r="I13" s="96"/>
      <c r="J13" s="94"/>
      <c r="K13" s="96"/>
      <c r="L13" s="97"/>
      <c r="M13" s="98"/>
      <c r="N13" s="98"/>
      <c r="O13" s="98"/>
      <c r="P13" s="99"/>
    </row>
    <row r="14" spans="2:16" x14ac:dyDescent="0.25">
      <c r="B14" s="50" t="s">
        <v>4</v>
      </c>
      <c r="C14" s="31">
        <v>44753</v>
      </c>
      <c r="D14" s="100"/>
      <c r="E14" s="88"/>
      <c r="F14" s="87"/>
      <c r="G14" s="88"/>
      <c r="H14" s="87"/>
      <c r="I14" s="89"/>
      <c r="J14" s="88"/>
      <c r="K14" s="89"/>
      <c r="L14" s="90"/>
      <c r="M14" s="91"/>
      <c r="N14" s="91"/>
      <c r="O14" s="91"/>
      <c r="P14" s="92"/>
    </row>
    <row r="15" spans="2:16" x14ac:dyDescent="0.25">
      <c r="B15" s="48" t="s">
        <v>5</v>
      </c>
      <c r="C15" s="33">
        <v>44754</v>
      </c>
      <c r="D15" s="93"/>
      <c r="E15" s="94"/>
      <c r="F15" s="95"/>
      <c r="G15" s="94"/>
      <c r="H15" s="95"/>
      <c r="I15" s="96"/>
      <c r="J15" s="94"/>
      <c r="K15" s="96"/>
      <c r="L15" s="97"/>
      <c r="M15" s="98"/>
      <c r="N15" s="98"/>
      <c r="O15" s="98"/>
      <c r="P15" s="99"/>
    </row>
    <row r="16" spans="2:16" x14ac:dyDescent="0.25">
      <c r="B16" s="50" t="s">
        <v>6</v>
      </c>
      <c r="C16" s="31">
        <v>44755</v>
      </c>
      <c r="D16" s="100"/>
      <c r="E16" s="88"/>
      <c r="F16" s="87"/>
      <c r="G16" s="88"/>
      <c r="H16" s="87"/>
      <c r="I16" s="89"/>
      <c r="J16" s="88"/>
      <c r="K16" s="89"/>
      <c r="L16" s="90"/>
      <c r="M16" s="91"/>
      <c r="N16" s="91"/>
      <c r="O16" s="91"/>
      <c r="P16" s="92"/>
    </row>
    <row r="17" spans="2:16" x14ac:dyDescent="0.25">
      <c r="B17" s="48" t="s">
        <v>7</v>
      </c>
      <c r="C17" s="33">
        <v>44756</v>
      </c>
      <c r="D17" s="93"/>
      <c r="E17" s="94"/>
      <c r="F17" s="95"/>
      <c r="G17" s="94"/>
      <c r="H17" s="95"/>
      <c r="I17" s="96"/>
      <c r="J17" s="94"/>
      <c r="K17" s="96"/>
      <c r="L17" s="97"/>
      <c r="M17" s="98"/>
      <c r="N17" s="98"/>
      <c r="O17" s="98"/>
      <c r="P17" s="99"/>
    </row>
    <row r="18" spans="2:16" x14ac:dyDescent="0.25">
      <c r="B18" s="50" t="s">
        <v>8</v>
      </c>
      <c r="C18" s="31">
        <v>44757</v>
      </c>
      <c r="D18" s="100"/>
      <c r="E18" s="88"/>
      <c r="F18" s="87"/>
      <c r="G18" s="88"/>
      <c r="H18" s="87"/>
      <c r="I18" s="89"/>
      <c r="J18" s="88"/>
      <c r="K18" s="89"/>
      <c r="L18" s="90"/>
      <c r="M18" s="91"/>
      <c r="N18" s="91"/>
      <c r="O18" s="91"/>
      <c r="P18" s="92"/>
    </row>
    <row r="19" spans="2:16" x14ac:dyDescent="0.25">
      <c r="B19" s="48" t="s">
        <v>9</v>
      </c>
      <c r="C19" s="33">
        <v>44758</v>
      </c>
      <c r="D19" s="93"/>
      <c r="E19" s="94"/>
      <c r="F19" s="95"/>
      <c r="G19" s="94"/>
      <c r="H19" s="95"/>
      <c r="I19" s="96"/>
      <c r="J19" s="94"/>
      <c r="K19" s="96"/>
      <c r="L19" s="97"/>
      <c r="M19" s="98"/>
      <c r="N19" s="98"/>
      <c r="O19" s="98"/>
      <c r="P19" s="99"/>
    </row>
    <row r="20" spans="2:16" x14ac:dyDescent="0.25">
      <c r="B20" s="50" t="s">
        <v>10</v>
      </c>
      <c r="C20" s="31">
        <v>44759</v>
      </c>
      <c r="D20" s="100"/>
      <c r="E20" s="88"/>
      <c r="F20" s="87"/>
      <c r="G20" s="88"/>
      <c r="H20" s="87"/>
      <c r="I20" s="89"/>
      <c r="J20" s="88"/>
      <c r="K20" s="89"/>
      <c r="L20" s="90"/>
      <c r="M20" s="91"/>
      <c r="N20" s="91"/>
      <c r="O20" s="91"/>
      <c r="P20" s="92"/>
    </row>
    <row r="21" spans="2:16" x14ac:dyDescent="0.25">
      <c r="B21" s="48" t="s">
        <v>4</v>
      </c>
      <c r="C21" s="33">
        <v>44760</v>
      </c>
      <c r="D21" s="93"/>
      <c r="E21" s="94"/>
      <c r="F21" s="95"/>
      <c r="G21" s="94"/>
      <c r="H21" s="95"/>
      <c r="I21" s="96"/>
      <c r="J21" s="94"/>
      <c r="K21" s="96"/>
      <c r="L21" s="97"/>
      <c r="M21" s="98"/>
      <c r="N21" s="98"/>
      <c r="O21" s="98"/>
      <c r="P21" s="99"/>
    </row>
    <row r="22" spans="2:16" x14ac:dyDescent="0.25">
      <c r="B22" s="50" t="s">
        <v>5</v>
      </c>
      <c r="C22" s="31">
        <v>44761</v>
      </c>
      <c r="D22" s="100"/>
      <c r="E22" s="88"/>
      <c r="F22" s="87"/>
      <c r="G22" s="88"/>
      <c r="H22" s="87"/>
      <c r="I22" s="89"/>
      <c r="J22" s="88"/>
      <c r="K22" s="89"/>
      <c r="L22" s="90"/>
      <c r="M22" s="91"/>
      <c r="N22" s="91"/>
      <c r="O22" s="91"/>
      <c r="P22" s="92"/>
    </row>
    <row r="23" spans="2:16" x14ac:dyDescent="0.25">
      <c r="B23" s="48" t="s">
        <v>6</v>
      </c>
      <c r="C23" s="33">
        <v>44762</v>
      </c>
      <c r="D23" s="93"/>
      <c r="E23" s="94"/>
      <c r="F23" s="95"/>
      <c r="G23" s="94"/>
      <c r="H23" s="95"/>
      <c r="I23" s="96"/>
      <c r="J23" s="94"/>
      <c r="K23" s="96"/>
      <c r="L23" s="97"/>
      <c r="M23" s="98"/>
      <c r="N23" s="98"/>
      <c r="O23" s="98"/>
      <c r="P23" s="99"/>
    </row>
    <row r="24" spans="2:16" x14ac:dyDescent="0.25">
      <c r="B24" s="50" t="s">
        <v>7</v>
      </c>
      <c r="C24" s="31">
        <v>44763</v>
      </c>
      <c r="D24" s="100"/>
      <c r="E24" s="88"/>
      <c r="F24" s="87"/>
      <c r="G24" s="88"/>
      <c r="H24" s="87"/>
      <c r="I24" s="89"/>
      <c r="J24" s="88"/>
      <c r="K24" s="89"/>
      <c r="L24" s="90"/>
      <c r="M24" s="91"/>
      <c r="N24" s="91"/>
      <c r="O24" s="91"/>
      <c r="P24" s="92"/>
    </row>
    <row r="25" spans="2:16" x14ac:dyDescent="0.25">
      <c r="B25" s="48" t="s">
        <v>8</v>
      </c>
      <c r="C25" s="33">
        <v>44764</v>
      </c>
      <c r="D25" s="93"/>
      <c r="E25" s="94"/>
      <c r="F25" s="95"/>
      <c r="G25" s="94"/>
      <c r="H25" s="95"/>
      <c r="I25" s="96"/>
      <c r="J25" s="94"/>
      <c r="K25" s="96"/>
      <c r="L25" s="97"/>
      <c r="M25" s="98"/>
      <c r="N25" s="98"/>
      <c r="O25" s="98"/>
      <c r="P25" s="99"/>
    </row>
    <row r="26" spans="2:16" x14ac:dyDescent="0.25">
      <c r="B26" s="50" t="s">
        <v>9</v>
      </c>
      <c r="C26" s="31">
        <v>44765</v>
      </c>
      <c r="D26" s="100"/>
      <c r="E26" s="88"/>
      <c r="F26" s="87"/>
      <c r="G26" s="88"/>
      <c r="H26" s="87"/>
      <c r="I26" s="89"/>
      <c r="J26" s="88"/>
      <c r="K26" s="89"/>
      <c r="L26" s="90"/>
      <c r="M26" s="91"/>
      <c r="N26" s="91"/>
      <c r="O26" s="91"/>
      <c r="P26" s="92"/>
    </row>
    <row r="27" spans="2:16" x14ac:dyDescent="0.25">
      <c r="B27" s="48" t="s">
        <v>10</v>
      </c>
      <c r="C27" s="33">
        <v>44766</v>
      </c>
      <c r="D27" s="93"/>
      <c r="E27" s="94"/>
      <c r="F27" s="95"/>
      <c r="G27" s="94"/>
      <c r="H27" s="95"/>
      <c r="I27" s="96"/>
      <c r="J27" s="94"/>
      <c r="K27" s="96"/>
      <c r="L27" s="97"/>
      <c r="M27" s="98"/>
      <c r="N27" s="98"/>
      <c r="O27" s="98"/>
      <c r="P27" s="99"/>
    </row>
    <row r="28" spans="2:16" x14ac:dyDescent="0.25">
      <c r="B28" s="50" t="s">
        <v>4</v>
      </c>
      <c r="C28" s="31">
        <v>44767</v>
      </c>
      <c r="D28" s="100"/>
      <c r="E28" s="88"/>
      <c r="F28" s="87"/>
      <c r="G28" s="88"/>
      <c r="H28" s="87"/>
      <c r="I28" s="89"/>
      <c r="J28" s="88"/>
      <c r="K28" s="89"/>
      <c r="L28" s="90"/>
      <c r="M28" s="91"/>
      <c r="N28" s="91"/>
      <c r="O28" s="91"/>
      <c r="P28" s="92"/>
    </row>
    <row r="29" spans="2:16" x14ac:dyDescent="0.25">
      <c r="B29" s="48" t="s">
        <v>5</v>
      </c>
      <c r="C29" s="33">
        <v>44768</v>
      </c>
      <c r="D29" s="93"/>
      <c r="E29" s="94"/>
      <c r="F29" s="95"/>
      <c r="G29" s="94"/>
      <c r="H29" s="95"/>
      <c r="I29" s="96"/>
      <c r="J29" s="94"/>
      <c r="K29" s="96"/>
      <c r="L29" s="97"/>
      <c r="M29" s="98"/>
      <c r="N29" s="98"/>
      <c r="O29" s="98"/>
      <c r="P29" s="99"/>
    </row>
    <row r="30" spans="2:16" x14ac:dyDescent="0.25">
      <c r="B30" s="50" t="s">
        <v>6</v>
      </c>
      <c r="C30" s="31">
        <v>44769</v>
      </c>
      <c r="D30" s="100"/>
      <c r="E30" s="88"/>
      <c r="F30" s="87"/>
      <c r="G30" s="88"/>
      <c r="H30" s="87"/>
      <c r="I30" s="89"/>
      <c r="J30" s="88"/>
      <c r="K30" s="89"/>
      <c r="L30" s="90"/>
      <c r="M30" s="91"/>
      <c r="N30" s="91"/>
      <c r="O30" s="91"/>
      <c r="P30" s="92"/>
    </row>
    <row r="31" spans="2:16" x14ac:dyDescent="0.25">
      <c r="B31" s="48" t="s">
        <v>7</v>
      </c>
      <c r="C31" s="33">
        <v>44770</v>
      </c>
      <c r="D31" s="93"/>
      <c r="E31" s="94"/>
      <c r="F31" s="95"/>
      <c r="G31" s="94"/>
      <c r="H31" s="95"/>
      <c r="I31" s="96"/>
      <c r="J31" s="94"/>
      <c r="K31" s="96"/>
      <c r="L31" s="97"/>
      <c r="M31" s="98"/>
      <c r="N31" s="98"/>
      <c r="O31" s="98"/>
      <c r="P31" s="99"/>
    </row>
    <row r="32" spans="2:16" x14ac:dyDescent="0.25">
      <c r="B32" s="50" t="s">
        <v>8</v>
      </c>
      <c r="C32" s="31">
        <v>44771</v>
      </c>
      <c r="D32" s="100"/>
      <c r="E32" s="88"/>
      <c r="F32" s="87"/>
      <c r="G32" s="88"/>
      <c r="H32" s="87"/>
      <c r="I32" s="89"/>
      <c r="J32" s="88"/>
      <c r="K32" s="89"/>
      <c r="L32" s="90"/>
      <c r="M32" s="91"/>
      <c r="N32" s="91"/>
      <c r="O32" s="91"/>
      <c r="P32" s="92"/>
    </row>
    <row r="33" spans="2:16" x14ac:dyDescent="0.25">
      <c r="B33" s="48" t="s">
        <v>9</v>
      </c>
      <c r="C33" s="33">
        <v>44772</v>
      </c>
      <c r="D33" s="93"/>
      <c r="E33" s="94"/>
      <c r="F33" s="95"/>
      <c r="G33" s="94"/>
      <c r="H33" s="95"/>
      <c r="I33" s="96"/>
      <c r="J33" s="94"/>
      <c r="K33" s="96"/>
      <c r="L33" s="97"/>
      <c r="M33" s="98"/>
      <c r="N33" s="98"/>
      <c r="O33" s="98"/>
      <c r="P33" s="99"/>
    </row>
    <row r="34" spans="2:16" ht="15.75" thickBot="1" x14ac:dyDescent="0.3">
      <c r="B34" s="51" t="s">
        <v>10</v>
      </c>
      <c r="C34" s="52">
        <v>44773</v>
      </c>
      <c r="D34" s="101"/>
      <c r="E34" s="102"/>
      <c r="F34" s="103"/>
      <c r="G34" s="102"/>
      <c r="H34" s="103"/>
      <c r="I34" s="104"/>
      <c r="J34" s="102"/>
      <c r="K34" s="104"/>
      <c r="L34" s="105"/>
      <c r="M34" s="106"/>
      <c r="N34" s="106"/>
      <c r="O34" s="106"/>
      <c r="P34" s="107"/>
    </row>
    <row r="35" spans="2:16" ht="15.75" thickTop="1" x14ac:dyDescent="0.25"/>
  </sheetData>
  <sheetProtection algorithmName="SHA-512" hashValue="2IjJP/smUysPAUo0uLUSiMEYIXbED27tzoPnYKWgTnritlPYVOCBANHD3u/wJewcG9tp5ybCE35fpTVTCXP5RQ==" saltValue="LnLzWKo8vMdonQFf1NfeLQ=="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4" xr:uid="{10700FCF-AE70-4872-BBBF-808D6142D6C8}">
      <formula1>"Oui"</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3E623-96B6-460A-9761-4EEEDFAB4DEF}">
  <sheetPr>
    <tabColor rgb="FFC00000"/>
  </sheetPr>
  <dimension ref="B1:P35"/>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250</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t="s">
        <v>15</v>
      </c>
      <c r="L3" s="43" t="s">
        <v>43</v>
      </c>
      <c r="M3" s="44" t="s">
        <v>44</v>
      </c>
      <c r="N3" s="44" t="s">
        <v>45</v>
      </c>
      <c r="O3" s="44" t="s">
        <v>46</v>
      </c>
      <c r="P3" s="45" t="s">
        <v>47</v>
      </c>
    </row>
    <row r="4" spans="2:16" x14ac:dyDescent="0.25">
      <c r="B4" s="46" t="s">
        <v>4</v>
      </c>
      <c r="C4" s="23">
        <v>44774</v>
      </c>
      <c r="D4" s="85"/>
      <c r="E4" s="86"/>
      <c r="F4" s="87"/>
      <c r="G4" s="88"/>
      <c r="H4" s="87"/>
      <c r="I4" s="89"/>
      <c r="J4" s="88"/>
      <c r="K4" s="89"/>
      <c r="L4" s="90"/>
      <c r="M4" s="91"/>
      <c r="N4" s="91"/>
      <c r="O4" s="91"/>
      <c r="P4" s="92"/>
    </row>
    <row r="5" spans="2:16" x14ac:dyDescent="0.25">
      <c r="B5" s="48" t="s">
        <v>5</v>
      </c>
      <c r="C5" s="33">
        <v>44775</v>
      </c>
      <c r="D5" s="93"/>
      <c r="E5" s="94"/>
      <c r="F5" s="95"/>
      <c r="G5" s="94"/>
      <c r="H5" s="95"/>
      <c r="I5" s="96"/>
      <c r="J5" s="94"/>
      <c r="K5" s="96"/>
      <c r="L5" s="97"/>
      <c r="M5" s="98"/>
      <c r="N5" s="98"/>
      <c r="O5" s="98"/>
      <c r="P5" s="99"/>
    </row>
    <row r="6" spans="2:16" x14ac:dyDescent="0.25">
      <c r="B6" s="50" t="s">
        <v>6</v>
      </c>
      <c r="C6" s="31">
        <v>44776</v>
      </c>
      <c r="D6" s="100"/>
      <c r="E6" s="88"/>
      <c r="F6" s="87"/>
      <c r="G6" s="88"/>
      <c r="H6" s="87"/>
      <c r="I6" s="89"/>
      <c r="J6" s="88"/>
      <c r="K6" s="89"/>
      <c r="L6" s="90"/>
      <c r="M6" s="91"/>
      <c r="N6" s="91"/>
      <c r="O6" s="91"/>
      <c r="P6" s="92"/>
    </row>
    <row r="7" spans="2:16" x14ac:dyDescent="0.25">
      <c r="B7" s="48" t="s">
        <v>7</v>
      </c>
      <c r="C7" s="33">
        <v>44777</v>
      </c>
      <c r="D7" s="93"/>
      <c r="E7" s="94"/>
      <c r="F7" s="95"/>
      <c r="G7" s="94"/>
      <c r="H7" s="95"/>
      <c r="I7" s="96"/>
      <c r="J7" s="94"/>
      <c r="K7" s="96"/>
      <c r="L7" s="97"/>
      <c r="M7" s="98"/>
      <c r="N7" s="98"/>
      <c r="O7" s="98"/>
      <c r="P7" s="99"/>
    </row>
    <row r="8" spans="2:16" x14ac:dyDescent="0.25">
      <c r="B8" s="50" t="s">
        <v>8</v>
      </c>
      <c r="C8" s="31">
        <v>44778</v>
      </c>
      <c r="D8" s="100"/>
      <c r="E8" s="88"/>
      <c r="F8" s="87"/>
      <c r="G8" s="88"/>
      <c r="H8" s="87"/>
      <c r="I8" s="89"/>
      <c r="J8" s="88"/>
      <c r="K8" s="89"/>
      <c r="L8" s="90"/>
      <c r="M8" s="91"/>
      <c r="N8" s="91"/>
      <c r="O8" s="91"/>
      <c r="P8" s="92"/>
    </row>
    <row r="9" spans="2:16" x14ac:dyDescent="0.25">
      <c r="B9" s="48" t="s">
        <v>9</v>
      </c>
      <c r="C9" s="33">
        <v>44779</v>
      </c>
      <c r="D9" s="93"/>
      <c r="E9" s="94"/>
      <c r="F9" s="95"/>
      <c r="G9" s="94"/>
      <c r="H9" s="95"/>
      <c r="I9" s="96"/>
      <c r="J9" s="94"/>
      <c r="K9" s="96"/>
      <c r="L9" s="97"/>
      <c r="M9" s="98"/>
      <c r="N9" s="98"/>
      <c r="O9" s="98"/>
      <c r="P9" s="99"/>
    </row>
    <row r="10" spans="2:16" x14ac:dyDescent="0.25">
      <c r="B10" s="50" t="s">
        <v>10</v>
      </c>
      <c r="C10" s="31">
        <v>44780</v>
      </c>
      <c r="D10" s="100"/>
      <c r="E10" s="88"/>
      <c r="F10" s="87"/>
      <c r="G10" s="88"/>
      <c r="H10" s="87"/>
      <c r="I10" s="89"/>
      <c r="J10" s="88"/>
      <c r="K10" s="89"/>
      <c r="L10" s="90"/>
      <c r="M10" s="91"/>
      <c r="N10" s="91"/>
      <c r="O10" s="91"/>
      <c r="P10" s="92"/>
    </row>
    <row r="11" spans="2:16" x14ac:dyDescent="0.25">
      <c r="B11" s="48" t="s">
        <v>4</v>
      </c>
      <c r="C11" s="33">
        <v>44781</v>
      </c>
      <c r="D11" s="93"/>
      <c r="E11" s="94"/>
      <c r="F11" s="95"/>
      <c r="G11" s="94"/>
      <c r="H11" s="95"/>
      <c r="I11" s="96"/>
      <c r="J11" s="94"/>
      <c r="K11" s="96"/>
      <c r="L11" s="97"/>
      <c r="M11" s="98"/>
      <c r="N11" s="98"/>
      <c r="O11" s="98"/>
      <c r="P11" s="99"/>
    </row>
    <row r="12" spans="2:16" x14ac:dyDescent="0.25">
      <c r="B12" s="50" t="s">
        <v>5</v>
      </c>
      <c r="C12" s="31">
        <v>44782</v>
      </c>
      <c r="D12" s="100"/>
      <c r="E12" s="88"/>
      <c r="F12" s="87"/>
      <c r="G12" s="88"/>
      <c r="H12" s="87"/>
      <c r="I12" s="89"/>
      <c r="J12" s="88"/>
      <c r="K12" s="89"/>
      <c r="L12" s="90"/>
      <c r="M12" s="91"/>
      <c r="N12" s="91"/>
      <c r="O12" s="91"/>
      <c r="P12" s="92"/>
    </row>
    <row r="13" spans="2:16" x14ac:dyDescent="0.25">
      <c r="B13" s="48" t="s">
        <v>6</v>
      </c>
      <c r="C13" s="33">
        <v>44783</v>
      </c>
      <c r="D13" s="93"/>
      <c r="E13" s="94"/>
      <c r="F13" s="95"/>
      <c r="G13" s="94"/>
      <c r="H13" s="95"/>
      <c r="I13" s="96"/>
      <c r="J13" s="94"/>
      <c r="K13" s="96"/>
      <c r="L13" s="97"/>
      <c r="M13" s="98"/>
      <c r="N13" s="98"/>
      <c r="O13" s="98"/>
      <c r="P13" s="99"/>
    </row>
    <row r="14" spans="2:16" x14ac:dyDescent="0.25">
      <c r="B14" s="50" t="s">
        <v>7</v>
      </c>
      <c r="C14" s="31">
        <v>44784</v>
      </c>
      <c r="D14" s="100"/>
      <c r="E14" s="88"/>
      <c r="F14" s="87"/>
      <c r="G14" s="88"/>
      <c r="H14" s="87"/>
      <c r="I14" s="89"/>
      <c r="J14" s="88"/>
      <c r="K14" s="89"/>
      <c r="L14" s="90"/>
      <c r="M14" s="91"/>
      <c r="N14" s="91"/>
      <c r="O14" s="91"/>
      <c r="P14" s="92"/>
    </row>
    <row r="15" spans="2:16" x14ac:dyDescent="0.25">
      <c r="B15" s="48" t="s">
        <v>8</v>
      </c>
      <c r="C15" s="33">
        <v>44785</v>
      </c>
      <c r="D15" s="93"/>
      <c r="E15" s="94"/>
      <c r="F15" s="95"/>
      <c r="G15" s="94"/>
      <c r="H15" s="95"/>
      <c r="I15" s="96"/>
      <c r="J15" s="94"/>
      <c r="K15" s="96"/>
      <c r="L15" s="97"/>
      <c r="M15" s="98"/>
      <c r="N15" s="98"/>
      <c r="O15" s="98"/>
      <c r="P15" s="99"/>
    </row>
    <row r="16" spans="2:16" x14ac:dyDescent="0.25">
      <c r="B16" s="50" t="s">
        <v>9</v>
      </c>
      <c r="C16" s="31">
        <v>44786</v>
      </c>
      <c r="D16" s="100"/>
      <c r="E16" s="88"/>
      <c r="F16" s="87"/>
      <c r="G16" s="88"/>
      <c r="H16" s="87"/>
      <c r="I16" s="89"/>
      <c r="J16" s="88"/>
      <c r="K16" s="89"/>
      <c r="L16" s="90"/>
      <c r="M16" s="91"/>
      <c r="N16" s="91"/>
      <c r="O16" s="91"/>
      <c r="P16" s="92"/>
    </row>
    <row r="17" spans="2:16" x14ac:dyDescent="0.25">
      <c r="B17" s="48" t="s">
        <v>10</v>
      </c>
      <c r="C17" s="33">
        <v>44787</v>
      </c>
      <c r="D17" s="93"/>
      <c r="E17" s="94"/>
      <c r="F17" s="95"/>
      <c r="G17" s="94"/>
      <c r="H17" s="95"/>
      <c r="I17" s="96"/>
      <c r="J17" s="94"/>
      <c r="K17" s="96"/>
      <c r="L17" s="97"/>
      <c r="M17" s="98"/>
      <c r="N17" s="98"/>
      <c r="O17" s="98"/>
      <c r="P17" s="99"/>
    </row>
    <row r="18" spans="2:16" x14ac:dyDescent="0.25">
      <c r="B18" s="50" t="s">
        <v>4</v>
      </c>
      <c r="C18" s="31">
        <v>44788</v>
      </c>
      <c r="D18" s="100"/>
      <c r="E18" s="88"/>
      <c r="F18" s="87"/>
      <c r="G18" s="88"/>
      <c r="H18" s="87"/>
      <c r="I18" s="89"/>
      <c r="J18" s="88"/>
      <c r="K18" s="89"/>
      <c r="L18" s="90"/>
      <c r="M18" s="91"/>
      <c r="N18" s="91"/>
      <c r="O18" s="91"/>
      <c r="P18" s="92"/>
    </row>
    <row r="19" spans="2:16" x14ac:dyDescent="0.25">
      <c r="B19" s="48" t="s">
        <v>5</v>
      </c>
      <c r="C19" s="33">
        <v>44789</v>
      </c>
      <c r="D19" s="93"/>
      <c r="E19" s="94"/>
      <c r="F19" s="95"/>
      <c r="G19" s="94"/>
      <c r="H19" s="95"/>
      <c r="I19" s="96"/>
      <c r="J19" s="94"/>
      <c r="K19" s="96"/>
      <c r="L19" s="97"/>
      <c r="M19" s="98"/>
      <c r="N19" s="98"/>
      <c r="O19" s="98"/>
      <c r="P19" s="99"/>
    </row>
    <row r="20" spans="2:16" x14ac:dyDescent="0.25">
      <c r="B20" s="50" t="s">
        <v>6</v>
      </c>
      <c r="C20" s="31">
        <v>44790</v>
      </c>
      <c r="D20" s="100"/>
      <c r="E20" s="88"/>
      <c r="F20" s="87"/>
      <c r="G20" s="88"/>
      <c r="H20" s="87"/>
      <c r="I20" s="89"/>
      <c r="J20" s="88"/>
      <c r="K20" s="89"/>
      <c r="L20" s="90"/>
      <c r="M20" s="91"/>
      <c r="N20" s="91"/>
      <c r="O20" s="91"/>
      <c r="P20" s="92"/>
    </row>
    <row r="21" spans="2:16" x14ac:dyDescent="0.25">
      <c r="B21" s="48" t="s">
        <v>7</v>
      </c>
      <c r="C21" s="33">
        <v>44791</v>
      </c>
      <c r="D21" s="93"/>
      <c r="E21" s="94"/>
      <c r="F21" s="95"/>
      <c r="G21" s="94"/>
      <c r="H21" s="95"/>
      <c r="I21" s="96"/>
      <c r="J21" s="94"/>
      <c r="K21" s="96"/>
      <c r="L21" s="97"/>
      <c r="M21" s="98"/>
      <c r="N21" s="98"/>
      <c r="O21" s="98"/>
      <c r="P21" s="99"/>
    </row>
    <row r="22" spans="2:16" x14ac:dyDescent="0.25">
      <c r="B22" s="50" t="s">
        <v>8</v>
      </c>
      <c r="C22" s="31">
        <v>44792</v>
      </c>
      <c r="D22" s="100"/>
      <c r="E22" s="88"/>
      <c r="F22" s="87"/>
      <c r="G22" s="88"/>
      <c r="H22" s="87"/>
      <c r="I22" s="89"/>
      <c r="J22" s="88"/>
      <c r="K22" s="89"/>
      <c r="L22" s="90"/>
      <c r="M22" s="91"/>
      <c r="N22" s="91"/>
      <c r="O22" s="91"/>
      <c r="P22" s="92"/>
    </row>
    <row r="23" spans="2:16" x14ac:dyDescent="0.25">
      <c r="B23" s="48" t="s">
        <v>9</v>
      </c>
      <c r="C23" s="33">
        <v>44793</v>
      </c>
      <c r="D23" s="93"/>
      <c r="E23" s="94"/>
      <c r="F23" s="95"/>
      <c r="G23" s="94"/>
      <c r="H23" s="95"/>
      <c r="I23" s="96"/>
      <c r="J23" s="94"/>
      <c r="K23" s="96"/>
      <c r="L23" s="97"/>
      <c r="M23" s="98"/>
      <c r="N23" s="98"/>
      <c r="O23" s="98"/>
      <c r="P23" s="99"/>
    </row>
    <row r="24" spans="2:16" x14ac:dyDescent="0.25">
      <c r="B24" s="50" t="s">
        <v>10</v>
      </c>
      <c r="C24" s="31">
        <v>44794</v>
      </c>
      <c r="D24" s="100"/>
      <c r="E24" s="88"/>
      <c r="F24" s="87"/>
      <c r="G24" s="88"/>
      <c r="H24" s="87"/>
      <c r="I24" s="89"/>
      <c r="J24" s="88"/>
      <c r="K24" s="89"/>
      <c r="L24" s="90"/>
      <c r="M24" s="91"/>
      <c r="N24" s="91"/>
      <c r="O24" s="91"/>
      <c r="P24" s="92"/>
    </row>
    <row r="25" spans="2:16" x14ac:dyDescent="0.25">
      <c r="B25" s="48" t="s">
        <v>4</v>
      </c>
      <c r="C25" s="33">
        <v>44795</v>
      </c>
      <c r="D25" s="93"/>
      <c r="E25" s="94"/>
      <c r="F25" s="95"/>
      <c r="G25" s="94"/>
      <c r="H25" s="95"/>
      <c r="I25" s="96"/>
      <c r="J25" s="94"/>
      <c r="K25" s="96"/>
      <c r="L25" s="97"/>
      <c r="M25" s="98"/>
      <c r="N25" s="98"/>
      <c r="O25" s="98"/>
      <c r="P25" s="99"/>
    </row>
    <row r="26" spans="2:16" x14ac:dyDescent="0.25">
      <c r="B26" s="50" t="s">
        <v>5</v>
      </c>
      <c r="C26" s="31">
        <v>44796</v>
      </c>
      <c r="D26" s="100"/>
      <c r="E26" s="88"/>
      <c r="F26" s="87"/>
      <c r="G26" s="88"/>
      <c r="H26" s="87"/>
      <c r="I26" s="89"/>
      <c r="J26" s="88"/>
      <c r="K26" s="89"/>
      <c r="L26" s="90"/>
      <c r="M26" s="91"/>
      <c r="N26" s="91"/>
      <c r="O26" s="91"/>
      <c r="P26" s="92"/>
    </row>
    <row r="27" spans="2:16" x14ac:dyDescent="0.25">
      <c r="B27" s="48" t="s">
        <v>6</v>
      </c>
      <c r="C27" s="33">
        <v>44797</v>
      </c>
      <c r="D27" s="93"/>
      <c r="E27" s="94"/>
      <c r="F27" s="95"/>
      <c r="G27" s="94"/>
      <c r="H27" s="95"/>
      <c r="I27" s="96"/>
      <c r="J27" s="94"/>
      <c r="K27" s="96"/>
      <c r="L27" s="97"/>
      <c r="M27" s="98"/>
      <c r="N27" s="98"/>
      <c r="O27" s="98"/>
      <c r="P27" s="99"/>
    </row>
    <row r="28" spans="2:16" x14ac:dyDescent="0.25">
      <c r="B28" s="50" t="s">
        <v>7</v>
      </c>
      <c r="C28" s="31">
        <v>44798</v>
      </c>
      <c r="D28" s="100"/>
      <c r="E28" s="88"/>
      <c r="F28" s="87"/>
      <c r="G28" s="88"/>
      <c r="H28" s="87"/>
      <c r="I28" s="89"/>
      <c r="J28" s="88"/>
      <c r="K28" s="89"/>
      <c r="L28" s="90"/>
      <c r="M28" s="91"/>
      <c r="N28" s="91"/>
      <c r="O28" s="91"/>
      <c r="P28" s="92"/>
    </row>
    <row r="29" spans="2:16" x14ac:dyDescent="0.25">
      <c r="B29" s="48" t="s">
        <v>8</v>
      </c>
      <c r="C29" s="33">
        <v>44799</v>
      </c>
      <c r="D29" s="93"/>
      <c r="E29" s="94"/>
      <c r="F29" s="95"/>
      <c r="G29" s="94"/>
      <c r="H29" s="95"/>
      <c r="I29" s="96"/>
      <c r="J29" s="94"/>
      <c r="K29" s="96"/>
      <c r="L29" s="97"/>
      <c r="M29" s="98"/>
      <c r="N29" s="98"/>
      <c r="O29" s="98"/>
      <c r="P29" s="99"/>
    </row>
    <row r="30" spans="2:16" x14ac:dyDescent="0.25">
      <c r="B30" s="50" t="s">
        <v>9</v>
      </c>
      <c r="C30" s="31">
        <v>44800</v>
      </c>
      <c r="D30" s="100"/>
      <c r="E30" s="88"/>
      <c r="F30" s="87"/>
      <c r="G30" s="88"/>
      <c r="H30" s="87"/>
      <c r="I30" s="89"/>
      <c r="J30" s="88"/>
      <c r="K30" s="89"/>
      <c r="L30" s="90"/>
      <c r="M30" s="91"/>
      <c r="N30" s="91"/>
      <c r="O30" s="91"/>
      <c r="P30" s="92"/>
    </row>
    <row r="31" spans="2:16" x14ac:dyDescent="0.25">
      <c r="B31" s="48" t="s">
        <v>10</v>
      </c>
      <c r="C31" s="33">
        <v>44801</v>
      </c>
      <c r="D31" s="93"/>
      <c r="E31" s="94"/>
      <c r="F31" s="95"/>
      <c r="G31" s="94"/>
      <c r="H31" s="95"/>
      <c r="I31" s="96"/>
      <c r="J31" s="94"/>
      <c r="K31" s="96"/>
      <c r="L31" s="97"/>
      <c r="M31" s="98"/>
      <c r="N31" s="98"/>
      <c r="O31" s="98"/>
      <c r="P31" s="99"/>
    </row>
    <row r="32" spans="2:16" x14ac:dyDescent="0.25">
      <c r="B32" s="50" t="s">
        <v>4</v>
      </c>
      <c r="C32" s="31">
        <v>44802</v>
      </c>
      <c r="D32" s="100"/>
      <c r="E32" s="88"/>
      <c r="F32" s="87"/>
      <c r="G32" s="88"/>
      <c r="H32" s="87"/>
      <c r="I32" s="89"/>
      <c r="J32" s="88"/>
      <c r="K32" s="89"/>
      <c r="L32" s="90"/>
      <c r="M32" s="91"/>
      <c r="N32" s="91"/>
      <c r="O32" s="91"/>
      <c r="P32" s="92"/>
    </row>
    <row r="33" spans="2:16" x14ac:dyDescent="0.25">
      <c r="B33" s="48" t="s">
        <v>5</v>
      </c>
      <c r="C33" s="33">
        <v>44803</v>
      </c>
      <c r="D33" s="93"/>
      <c r="E33" s="94"/>
      <c r="F33" s="95"/>
      <c r="G33" s="94"/>
      <c r="H33" s="95"/>
      <c r="I33" s="96"/>
      <c r="J33" s="94"/>
      <c r="K33" s="96"/>
      <c r="L33" s="97"/>
      <c r="M33" s="98"/>
      <c r="N33" s="98"/>
      <c r="O33" s="98"/>
      <c r="P33" s="99"/>
    </row>
    <row r="34" spans="2:16" ht="15.75" thickBot="1" x14ac:dyDescent="0.3">
      <c r="B34" s="51" t="s">
        <v>6</v>
      </c>
      <c r="C34" s="52">
        <v>44804</v>
      </c>
      <c r="D34" s="101"/>
      <c r="E34" s="102"/>
      <c r="F34" s="103"/>
      <c r="G34" s="102"/>
      <c r="H34" s="103"/>
      <c r="I34" s="104"/>
      <c r="J34" s="102"/>
      <c r="K34" s="104"/>
      <c r="L34" s="105"/>
      <c r="M34" s="106"/>
      <c r="N34" s="106"/>
      <c r="O34" s="106"/>
      <c r="P34" s="107"/>
    </row>
    <row r="35" spans="2:16" ht="15.75" thickTop="1" x14ac:dyDescent="0.25"/>
  </sheetData>
  <sheetProtection algorithmName="SHA-512" hashValue="HOkXgTTFpBjdfaQYCNcxPQO4+g7B7VevIMV9767s77sK9SxlQ2dH0URxdtpvwuaaK5TfI36ZlXpYewsbVTa58w==" saltValue="35KRHaB+tS3nXVaxnsgoRw=="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4" xr:uid="{28FA4954-0F3D-47A1-BA04-AD9104B31676}">
      <formula1>"Oui"</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D6FB-2D88-439D-AA39-CD8EDF1BA441}">
  <sheetPr>
    <tabColor rgb="FFC00000"/>
  </sheetPr>
  <dimension ref="B1:P34"/>
  <sheetViews>
    <sheetView workbookViewId="0"/>
  </sheetViews>
  <sheetFormatPr baseColWidth="10" defaultRowHeight="15" x14ac:dyDescent="0.25"/>
  <cols>
    <col min="1" max="1" width="1.42578125" style="20" customWidth="1"/>
    <col min="2" max="3" width="11.42578125" style="20"/>
    <col min="4" max="4" width="12.140625" style="22" bestFit="1" customWidth="1"/>
    <col min="5" max="5" width="11.42578125" style="22"/>
    <col min="6" max="6" width="12.140625" style="22" bestFit="1" customWidth="1"/>
    <col min="7" max="10" width="11.42578125" style="22"/>
    <col min="11" max="11" width="19.28515625" style="22" bestFit="1" customWidth="1"/>
    <col min="12" max="12" width="14.85546875" style="20" bestFit="1" customWidth="1"/>
    <col min="13" max="13" width="19.42578125" style="20" bestFit="1" customWidth="1"/>
    <col min="14" max="14" width="8.140625" style="20" bestFit="1" customWidth="1"/>
    <col min="15" max="15" width="13.7109375" style="20" bestFit="1" customWidth="1"/>
    <col min="16" max="16" width="15.7109375" style="20" bestFit="1" customWidth="1"/>
    <col min="17" max="17" width="11.42578125" style="20"/>
    <col min="18" max="18" width="20.85546875" style="20" bestFit="1" customWidth="1"/>
    <col min="19" max="16384" width="11.42578125" style="20"/>
  </cols>
  <sheetData>
    <row r="1" spans="2:16" ht="7.5" customHeight="1" thickBot="1" x14ac:dyDescent="0.3"/>
    <row r="2" spans="2:16" ht="15.75" thickTop="1" x14ac:dyDescent="0.25">
      <c r="B2" s="186" t="s">
        <v>251</v>
      </c>
      <c r="C2" s="187"/>
      <c r="D2" s="178" t="s">
        <v>2</v>
      </c>
      <c r="E2" s="179"/>
      <c r="F2" s="180" t="s">
        <v>3</v>
      </c>
      <c r="G2" s="181"/>
      <c r="H2" s="180" t="s">
        <v>21</v>
      </c>
      <c r="I2" s="182"/>
      <c r="J2" s="181"/>
      <c r="K2" s="190" t="s">
        <v>15</v>
      </c>
      <c r="L2" s="183" t="s">
        <v>42</v>
      </c>
      <c r="M2" s="184"/>
      <c r="N2" s="184"/>
      <c r="O2" s="184"/>
      <c r="P2" s="185"/>
    </row>
    <row r="3" spans="2:16" ht="15.75" thickBot="1" x14ac:dyDescent="0.3">
      <c r="B3" s="188"/>
      <c r="C3" s="189"/>
      <c r="D3" s="40" t="s">
        <v>0</v>
      </c>
      <c r="E3" s="41" t="s">
        <v>1</v>
      </c>
      <c r="F3" s="42" t="s">
        <v>0</v>
      </c>
      <c r="G3" s="41" t="s">
        <v>1</v>
      </c>
      <c r="H3" s="42" t="s">
        <v>105</v>
      </c>
      <c r="I3" s="60" t="s">
        <v>22</v>
      </c>
      <c r="J3" s="41" t="s">
        <v>106</v>
      </c>
      <c r="K3" s="191"/>
      <c r="L3" s="43" t="s">
        <v>43</v>
      </c>
      <c r="M3" s="44" t="s">
        <v>44</v>
      </c>
      <c r="N3" s="44" t="s">
        <v>45</v>
      </c>
      <c r="O3" s="44" t="s">
        <v>46</v>
      </c>
      <c r="P3" s="45" t="s">
        <v>47</v>
      </c>
    </row>
    <row r="4" spans="2:16" x14ac:dyDescent="0.25">
      <c r="B4" s="46" t="s">
        <v>7</v>
      </c>
      <c r="C4" s="23">
        <v>44805</v>
      </c>
      <c r="D4" s="85"/>
      <c r="E4" s="86"/>
      <c r="F4" s="87"/>
      <c r="G4" s="88"/>
      <c r="H4" s="87"/>
      <c r="I4" s="89"/>
      <c r="J4" s="88"/>
      <c r="K4" s="89"/>
      <c r="L4" s="90"/>
      <c r="M4" s="91"/>
      <c r="N4" s="91"/>
      <c r="O4" s="91"/>
      <c r="P4" s="92"/>
    </row>
    <row r="5" spans="2:16" x14ac:dyDescent="0.25">
      <c r="B5" s="48" t="s">
        <v>8</v>
      </c>
      <c r="C5" s="33">
        <v>44806</v>
      </c>
      <c r="D5" s="93"/>
      <c r="E5" s="94"/>
      <c r="F5" s="95"/>
      <c r="G5" s="94"/>
      <c r="H5" s="95"/>
      <c r="I5" s="96"/>
      <c r="J5" s="94"/>
      <c r="K5" s="96"/>
      <c r="L5" s="97"/>
      <c r="M5" s="98"/>
      <c r="N5" s="98"/>
      <c r="O5" s="98"/>
      <c r="P5" s="99"/>
    </row>
    <row r="6" spans="2:16" x14ac:dyDescent="0.25">
      <c r="B6" s="50" t="s">
        <v>9</v>
      </c>
      <c r="C6" s="31">
        <v>44807</v>
      </c>
      <c r="D6" s="100"/>
      <c r="E6" s="88"/>
      <c r="F6" s="87"/>
      <c r="G6" s="88"/>
      <c r="H6" s="87"/>
      <c r="I6" s="89"/>
      <c r="J6" s="88"/>
      <c r="K6" s="89"/>
      <c r="L6" s="90"/>
      <c r="M6" s="91"/>
      <c r="N6" s="91"/>
      <c r="O6" s="91"/>
      <c r="P6" s="92"/>
    </row>
    <row r="7" spans="2:16" x14ac:dyDescent="0.25">
      <c r="B7" s="48" t="s">
        <v>10</v>
      </c>
      <c r="C7" s="33">
        <v>44808</v>
      </c>
      <c r="D7" s="93"/>
      <c r="E7" s="94"/>
      <c r="F7" s="95"/>
      <c r="G7" s="94"/>
      <c r="H7" s="95"/>
      <c r="I7" s="96"/>
      <c r="J7" s="94"/>
      <c r="K7" s="96"/>
      <c r="L7" s="97"/>
      <c r="M7" s="98"/>
      <c r="N7" s="98"/>
      <c r="O7" s="98"/>
      <c r="P7" s="99"/>
    </row>
    <row r="8" spans="2:16" x14ac:dyDescent="0.25">
      <c r="B8" s="50" t="s">
        <v>4</v>
      </c>
      <c r="C8" s="31">
        <v>44809</v>
      </c>
      <c r="D8" s="100"/>
      <c r="E8" s="88"/>
      <c r="F8" s="87"/>
      <c r="G8" s="88"/>
      <c r="H8" s="87"/>
      <c r="I8" s="89"/>
      <c r="J8" s="88"/>
      <c r="K8" s="89"/>
      <c r="L8" s="90"/>
      <c r="M8" s="91"/>
      <c r="N8" s="91"/>
      <c r="O8" s="91"/>
      <c r="P8" s="92"/>
    </row>
    <row r="9" spans="2:16" x14ac:dyDescent="0.25">
      <c r="B9" s="48" t="s">
        <v>5</v>
      </c>
      <c r="C9" s="33">
        <v>44810</v>
      </c>
      <c r="D9" s="93"/>
      <c r="E9" s="94"/>
      <c r="F9" s="95"/>
      <c r="G9" s="94"/>
      <c r="H9" s="95"/>
      <c r="I9" s="96"/>
      <c r="J9" s="94"/>
      <c r="K9" s="96"/>
      <c r="L9" s="97"/>
      <c r="M9" s="98"/>
      <c r="N9" s="98"/>
      <c r="O9" s="98"/>
      <c r="P9" s="99"/>
    </row>
    <row r="10" spans="2:16" x14ac:dyDescent="0.25">
      <c r="B10" s="50" t="s">
        <v>6</v>
      </c>
      <c r="C10" s="31">
        <v>44811</v>
      </c>
      <c r="D10" s="100"/>
      <c r="E10" s="88"/>
      <c r="F10" s="87"/>
      <c r="G10" s="88"/>
      <c r="H10" s="87"/>
      <c r="I10" s="89"/>
      <c r="J10" s="88"/>
      <c r="K10" s="89"/>
      <c r="L10" s="90"/>
      <c r="M10" s="91"/>
      <c r="N10" s="91"/>
      <c r="O10" s="91"/>
      <c r="P10" s="92"/>
    </row>
    <row r="11" spans="2:16" x14ac:dyDescent="0.25">
      <c r="B11" s="48" t="s">
        <v>7</v>
      </c>
      <c r="C11" s="33">
        <v>44812</v>
      </c>
      <c r="D11" s="93"/>
      <c r="E11" s="94"/>
      <c r="F11" s="95"/>
      <c r="G11" s="94"/>
      <c r="H11" s="95"/>
      <c r="I11" s="96"/>
      <c r="J11" s="94"/>
      <c r="K11" s="96"/>
      <c r="L11" s="97"/>
      <c r="M11" s="98"/>
      <c r="N11" s="98"/>
      <c r="O11" s="98"/>
      <c r="P11" s="99"/>
    </row>
    <row r="12" spans="2:16" x14ac:dyDescent="0.25">
      <c r="B12" s="50" t="s">
        <v>8</v>
      </c>
      <c r="C12" s="31">
        <v>44813</v>
      </c>
      <c r="D12" s="100"/>
      <c r="E12" s="88"/>
      <c r="F12" s="87"/>
      <c r="G12" s="88"/>
      <c r="H12" s="87"/>
      <c r="I12" s="89"/>
      <c r="J12" s="88"/>
      <c r="K12" s="89"/>
      <c r="L12" s="90"/>
      <c r="M12" s="91"/>
      <c r="N12" s="91"/>
      <c r="O12" s="91"/>
      <c r="P12" s="92"/>
    </row>
    <row r="13" spans="2:16" x14ac:dyDescent="0.25">
      <c r="B13" s="48" t="s">
        <v>9</v>
      </c>
      <c r="C13" s="33">
        <v>44814</v>
      </c>
      <c r="D13" s="93"/>
      <c r="E13" s="94"/>
      <c r="F13" s="95"/>
      <c r="G13" s="94"/>
      <c r="H13" s="95"/>
      <c r="I13" s="96"/>
      <c r="J13" s="94"/>
      <c r="K13" s="96"/>
      <c r="L13" s="97"/>
      <c r="M13" s="98"/>
      <c r="N13" s="98"/>
      <c r="O13" s="98"/>
      <c r="P13" s="99"/>
    </row>
    <row r="14" spans="2:16" x14ac:dyDescent="0.25">
      <c r="B14" s="50" t="s">
        <v>10</v>
      </c>
      <c r="C14" s="31">
        <v>44815</v>
      </c>
      <c r="D14" s="100"/>
      <c r="E14" s="88"/>
      <c r="F14" s="87"/>
      <c r="G14" s="88"/>
      <c r="H14" s="87"/>
      <c r="I14" s="89"/>
      <c r="J14" s="88"/>
      <c r="K14" s="89"/>
      <c r="L14" s="90"/>
      <c r="M14" s="91"/>
      <c r="N14" s="91"/>
      <c r="O14" s="91"/>
      <c r="P14" s="92"/>
    </row>
    <row r="15" spans="2:16" x14ac:dyDescent="0.25">
      <c r="B15" s="48" t="s">
        <v>4</v>
      </c>
      <c r="C15" s="33">
        <v>44816</v>
      </c>
      <c r="D15" s="93"/>
      <c r="E15" s="94"/>
      <c r="F15" s="95"/>
      <c r="G15" s="94"/>
      <c r="H15" s="95"/>
      <c r="I15" s="96"/>
      <c r="J15" s="94"/>
      <c r="K15" s="96"/>
      <c r="L15" s="97"/>
      <c r="M15" s="98"/>
      <c r="N15" s="98"/>
      <c r="O15" s="98"/>
      <c r="P15" s="99"/>
    </row>
    <row r="16" spans="2:16" x14ac:dyDescent="0.25">
      <c r="B16" s="50" t="s">
        <v>5</v>
      </c>
      <c r="C16" s="31">
        <v>44817</v>
      </c>
      <c r="D16" s="100"/>
      <c r="E16" s="88"/>
      <c r="F16" s="87"/>
      <c r="G16" s="88"/>
      <c r="H16" s="87"/>
      <c r="I16" s="89"/>
      <c r="J16" s="88"/>
      <c r="K16" s="89"/>
      <c r="L16" s="90"/>
      <c r="M16" s="91"/>
      <c r="N16" s="91"/>
      <c r="O16" s="91"/>
      <c r="P16" s="92"/>
    </row>
    <row r="17" spans="2:16" x14ac:dyDescent="0.25">
      <c r="B17" s="48" t="s">
        <v>6</v>
      </c>
      <c r="C17" s="33">
        <v>44818</v>
      </c>
      <c r="D17" s="93"/>
      <c r="E17" s="94"/>
      <c r="F17" s="95"/>
      <c r="G17" s="94"/>
      <c r="H17" s="95"/>
      <c r="I17" s="96"/>
      <c r="J17" s="94"/>
      <c r="K17" s="96"/>
      <c r="L17" s="97"/>
      <c r="M17" s="98"/>
      <c r="N17" s="98"/>
      <c r="O17" s="98"/>
      <c r="P17" s="99"/>
    </row>
    <row r="18" spans="2:16" x14ac:dyDescent="0.25">
      <c r="B18" s="50" t="s">
        <v>7</v>
      </c>
      <c r="C18" s="31">
        <v>44819</v>
      </c>
      <c r="D18" s="100"/>
      <c r="E18" s="88"/>
      <c r="F18" s="87"/>
      <c r="G18" s="88"/>
      <c r="H18" s="87"/>
      <c r="I18" s="89"/>
      <c r="J18" s="88"/>
      <c r="K18" s="89"/>
      <c r="L18" s="90"/>
      <c r="M18" s="91"/>
      <c r="N18" s="91"/>
      <c r="O18" s="91"/>
      <c r="P18" s="92"/>
    </row>
    <row r="19" spans="2:16" x14ac:dyDescent="0.25">
      <c r="B19" s="48" t="s">
        <v>8</v>
      </c>
      <c r="C19" s="33">
        <v>44820</v>
      </c>
      <c r="D19" s="93"/>
      <c r="E19" s="94"/>
      <c r="F19" s="95"/>
      <c r="G19" s="94"/>
      <c r="H19" s="95"/>
      <c r="I19" s="96"/>
      <c r="J19" s="94"/>
      <c r="K19" s="96"/>
      <c r="L19" s="97"/>
      <c r="M19" s="98"/>
      <c r="N19" s="98"/>
      <c r="O19" s="98"/>
      <c r="P19" s="99"/>
    </row>
    <row r="20" spans="2:16" x14ac:dyDescent="0.25">
      <c r="B20" s="50" t="s">
        <v>9</v>
      </c>
      <c r="C20" s="31">
        <v>44821</v>
      </c>
      <c r="D20" s="100"/>
      <c r="E20" s="88"/>
      <c r="F20" s="87"/>
      <c r="G20" s="88"/>
      <c r="H20" s="87"/>
      <c r="I20" s="89"/>
      <c r="J20" s="88"/>
      <c r="K20" s="89"/>
      <c r="L20" s="90"/>
      <c r="M20" s="91"/>
      <c r="N20" s="91"/>
      <c r="O20" s="91"/>
      <c r="P20" s="92"/>
    </row>
    <row r="21" spans="2:16" x14ac:dyDescent="0.25">
      <c r="B21" s="48" t="s">
        <v>10</v>
      </c>
      <c r="C21" s="33">
        <v>44822</v>
      </c>
      <c r="D21" s="93"/>
      <c r="E21" s="94"/>
      <c r="F21" s="95"/>
      <c r="G21" s="94"/>
      <c r="H21" s="95"/>
      <c r="I21" s="96"/>
      <c r="J21" s="94"/>
      <c r="K21" s="96"/>
      <c r="L21" s="97"/>
      <c r="M21" s="98"/>
      <c r="N21" s="98"/>
      <c r="O21" s="98"/>
      <c r="P21" s="99"/>
    </row>
    <row r="22" spans="2:16" x14ac:dyDescent="0.25">
      <c r="B22" s="50" t="s">
        <v>4</v>
      </c>
      <c r="C22" s="31">
        <v>44823</v>
      </c>
      <c r="D22" s="100"/>
      <c r="E22" s="88"/>
      <c r="F22" s="87"/>
      <c r="G22" s="88"/>
      <c r="H22" s="87"/>
      <c r="I22" s="89"/>
      <c r="J22" s="88"/>
      <c r="K22" s="89"/>
      <c r="L22" s="90"/>
      <c r="M22" s="91"/>
      <c r="N22" s="91"/>
      <c r="O22" s="91"/>
      <c r="P22" s="92"/>
    </row>
    <row r="23" spans="2:16" x14ac:dyDescent="0.25">
      <c r="B23" s="48" t="s">
        <v>5</v>
      </c>
      <c r="C23" s="33">
        <v>44824</v>
      </c>
      <c r="D23" s="93"/>
      <c r="E23" s="94"/>
      <c r="F23" s="95"/>
      <c r="G23" s="94"/>
      <c r="H23" s="95"/>
      <c r="I23" s="96"/>
      <c r="J23" s="94"/>
      <c r="K23" s="96"/>
      <c r="L23" s="97"/>
      <c r="M23" s="98"/>
      <c r="N23" s="98"/>
      <c r="O23" s="98"/>
      <c r="P23" s="99"/>
    </row>
    <row r="24" spans="2:16" x14ac:dyDescent="0.25">
      <c r="B24" s="50" t="s">
        <v>6</v>
      </c>
      <c r="C24" s="31">
        <v>44825</v>
      </c>
      <c r="D24" s="100"/>
      <c r="E24" s="88"/>
      <c r="F24" s="87"/>
      <c r="G24" s="88"/>
      <c r="H24" s="87"/>
      <c r="I24" s="89"/>
      <c r="J24" s="88"/>
      <c r="K24" s="89"/>
      <c r="L24" s="90"/>
      <c r="M24" s="91"/>
      <c r="N24" s="91"/>
      <c r="O24" s="91"/>
      <c r="P24" s="92"/>
    </row>
    <row r="25" spans="2:16" x14ac:dyDescent="0.25">
      <c r="B25" s="48" t="s">
        <v>7</v>
      </c>
      <c r="C25" s="33">
        <v>44826</v>
      </c>
      <c r="D25" s="93"/>
      <c r="E25" s="94"/>
      <c r="F25" s="95"/>
      <c r="G25" s="94"/>
      <c r="H25" s="95"/>
      <c r="I25" s="96"/>
      <c r="J25" s="94"/>
      <c r="K25" s="96"/>
      <c r="L25" s="97"/>
      <c r="M25" s="98"/>
      <c r="N25" s="98"/>
      <c r="O25" s="98"/>
      <c r="P25" s="99"/>
    </row>
    <row r="26" spans="2:16" x14ac:dyDescent="0.25">
      <c r="B26" s="50" t="s">
        <v>8</v>
      </c>
      <c r="C26" s="31">
        <v>44827</v>
      </c>
      <c r="D26" s="100"/>
      <c r="E26" s="88"/>
      <c r="F26" s="87"/>
      <c r="G26" s="88"/>
      <c r="H26" s="87"/>
      <c r="I26" s="89"/>
      <c r="J26" s="88"/>
      <c r="K26" s="89"/>
      <c r="L26" s="90"/>
      <c r="M26" s="91"/>
      <c r="N26" s="91"/>
      <c r="O26" s="91"/>
      <c r="P26" s="92"/>
    </row>
    <row r="27" spans="2:16" x14ac:dyDescent="0.25">
      <c r="B27" s="48" t="s">
        <v>9</v>
      </c>
      <c r="C27" s="33">
        <v>44828</v>
      </c>
      <c r="D27" s="93"/>
      <c r="E27" s="94"/>
      <c r="F27" s="95"/>
      <c r="G27" s="94"/>
      <c r="H27" s="95"/>
      <c r="I27" s="96"/>
      <c r="J27" s="94"/>
      <c r="K27" s="96"/>
      <c r="L27" s="97"/>
      <c r="M27" s="98"/>
      <c r="N27" s="98"/>
      <c r="O27" s="98"/>
      <c r="P27" s="99"/>
    </row>
    <row r="28" spans="2:16" x14ac:dyDescent="0.25">
      <c r="B28" s="50" t="s">
        <v>10</v>
      </c>
      <c r="C28" s="31">
        <v>44829</v>
      </c>
      <c r="D28" s="100"/>
      <c r="E28" s="88"/>
      <c r="F28" s="87"/>
      <c r="G28" s="88"/>
      <c r="H28" s="87"/>
      <c r="I28" s="89"/>
      <c r="J28" s="88"/>
      <c r="K28" s="89"/>
      <c r="L28" s="90"/>
      <c r="M28" s="91"/>
      <c r="N28" s="91"/>
      <c r="O28" s="91"/>
      <c r="P28" s="92"/>
    </row>
    <row r="29" spans="2:16" x14ac:dyDescent="0.25">
      <c r="B29" s="48" t="s">
        <v>4</v>
      </c>
      <c r="C29" s="33">
        <v>44830</v>
      </c>
      <c r="D29" s="93"/>
      <c r="E29" s="94"/>
      <c r="F29" s="95"/>
      <c r="G29" s="94"/>
      <c r="H29" s="95"/>
      <c r="I29" s="96"/>
      <c r="J29" s="94"/>
      <c r="K29" s="96"/>
      <c r="L29" s="97"/>
      <c r="M29" s="98"/>
      <c r="N29" s="98"/>
      <c r="O29" s="98"/>
      <c r="P29" s="99"/>
    </row>
    <row r="30" spans="2:16" x14ac:dyDescent="0.25">
      <c r="B30" s="50" t="s">
        <v>5</v>
      </c>
      <c r="C30" s="31">
        <v>44831</v>
      </c>
      <c r="D30" s="100"/>
      <c r="E30" s="88"/>
      <c r="F30" s="87"/>
      <c r="G30" s="88"/>
      <c r="H30" s="87"/>
      <c r="I30" s="89"/>
      <c r="J30" s="88"/>
      <c r="K30" s="89"/>
      <c r="L30" s="90"/>
      <c r="M30" s="91"/>
      <c r="N30" s="91"/>
      <c r="O30" s="91"/>
      <c r="P30" s="92"/>
    </row>
    <row r="31" spans="2:16" x14ac:dyDescent="0.25">
      <c r="B31" s="48" t="s">
        <v>6</v>
      </c>
      <c r="C31" s="33">
        <v>44832</v>
      </c>
      <c r="D31" s="93"/>
      <c r="E31" s="94"/>
      <c r="F31" s="95"/>
      <c r="G31" s="94"/>
      <c r="H31" s="95"/>
      <c r="I31" s="96"/>
      <c r="J31" s="94"/>
      <c r="K31" s="96"/>
      <c r="L31" s="97"/>
      <c r="M31" s="98"/>
      <c r="N31" s="98"/>
      <c r="O31" s="98"/>
      <c r="P31" s="99"/>
    </row>
    <row r="32" spans="2:16" x14ac:dyDescent="0.25">
      <c r="B32" s="50" t="s">
        <v>7</v>
      </c>
      <c r="C32" s="31">
        <v>44833</v>
      </c>
      <c r="D32" s="100"/>
      <c r="E32" s="88"/>
      <c r="F32" s="87"/>
      <c r="G32" s="88"/>
      <c r="H32" s="87"/>
      <c r="I32" s="89"/>
      <c r="J32" s="88"/>
      <c r="K32" s="89"/>
      <c r="L32" s="90"/>
      <c r="M32" s="91"/>
      <c r="N32" s="91"/>
      <c r="O32" s="91"/>
      <c r="P32" s="92"/>
    </row>
    <row r="33" spans="2:16" ht="15.75" thickBot="1" x14ac:dyDescent="0.3">
      <c r="B33" s="61" t="s">
        <v>8</v>
      </c>
      <c r="C33" s="62">
        <v>44834</v>
      </c>
      <c r="D33" s="108"/>
      <c r="E33" s="109"/>
      <c r="F33" s="110"/>
      <c r="G33" s="109"/>
      <c r="H33" s="110"/>
      <c r="I33" s="111"/>
      <c r="J33" s="109"/>
      <c r="K33" s="111"/>
      <c r="L33" s="112"/>
      <c r="M33" s="113"/>
      <c r="N33" s="113"/>
      <c r="O33" s="113"/>
      <c r="P33" s="114"/>
    </row>
    <row r="34" spans="2:16" ht="15.75" thickTop="1" x14ac:dyDescent="0.25"/>
  </sheetData>
  <sheetProtection algorithmName="SHA-512" hashValue="OfC6cOwpOpAzuSWFiVT71fBVF2eqfFxB0fElsBNC/jbNCKM2fLzLde5Uh5XOqodtvlvBVt8m3fWooDKcwp8Zhg==" saltValue="qKmUJwR78Wlz0gQOEeAk5Q==" spinCount="100000" sheet="1" objects="1" scenarios="1"/>
  <mergeCells count="6">
    <mergeCell ref="L2:P2"/>
    <mergeCell ref="B2:C3"/>
    <mergeCell ref="D2:E2"/>
    <mergeCell ref="F2:G2"/>
    <mergeCell ref="H2:J2"/>
    <mergeCell ref="K2:K3"/>
  </mergeCells>
  <dataValidations count="1">
    <dataValidation type="list" allowBlank="1" showInputMessage="1" showErrorMessage="1" sqref="L4:P33" xr:uid="{862488AC-B310-48C2-9530-92B7BBCDE69A}">
      <formula1>"Oui"</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D48A-B97B-479B-AC2F-17E564CAD2C1}">
  <dimension ref="A1:U365"/>
  <sheetViews>
    <sheetView workbookViewId="0">
      <selection activeCell="H20" sqref="H20"/>
    </sheetView>
  </sheetViews>
  <sheetFormatPr baseColWidth="10" defaultRowHeight="15" x14ac:dyDescent="0.25"/>
  <cols>
    <col min="1" max="1" width="11.42578125" customWidth="1"/>
    <col min="16" max="16" width="15.28515625" bestFit="1" customWidth="1"/>
    <col min="17" max="17" width="12.28515625" bestFit="1" customWidth="1"/>
    <col min="18" max="18" width="30.42578125" customWidth="1"/>
    <col min="19" max="19" width="27.7109375" bestFit="1" customWidth="1"/>
  </cols>
  <sheetData>
    <row r="1" spans="1:19" ht="7.5" customHeight="1" x14ac:dyDescent="0.25"/>
    <row r="2" spans="1:19" ht="45" x14ac:dyDescent="0.25">
      <c r="A2" s="2" t="s">
        <v>16</v>
      </c>
      <c r="B2" t="s">
        <v>12</v>
      </c>
      <c r="C2" t="s">
        <v>11</v>
      </c>
      <c r="D2" t="s">
        <v>13</v>
      </c>
      <c r="E2" t="s">
        <v>14</v>
      </c>
      <c r="F2" t="s">
        <v>57</v>
      </c>
      <c r="G2" t="s">
        <v>61</v>
      </c>
      <c r="H2" t="s">
        <v>24</v>
      </c>
      <c r="J2" s="192" t="s">
        <v>48</v>
      </c>
      <c r="K2" s="192"/>
      <c r="P2" s="193" t="s">
        <v>88</v>
      </c>
      <c r="Q2" s="193"/>
      <c r="R2" s="193"/>
      <c r="S2" s="193"/>
    </row>
    <row r="3" spans="1:19" ht="15" customHeight="1" x14ac:dyDescent="0.25">
      <c r="A3" s="1">
        <v>44501</v>
      </c>
      <c r="B3">
        <v>1</v>
      </c>
      <c r="C3" cm="1">
        <f t="array" aca="1" ref="C3" ca="1">_xlfn.SWITCH((INDIRECT($F3&amp;"!"&amp;"$B"&amp;$G3)),"Lundi",1,"Mardi",1,"Mercredi",1,"Jeudi",1,"Vendredi",1,"Samedi",2,"Dimanche",3)</f>
        <v>1</v>
      </c>
      <c r="D3" cm="1">
        <f t="array" aca="1" ref="D3" ca="1">IF(ISNA(VLOOKUP((INDIRECT($F3&amp;"!"&amp;"$C"&amp;$G3)),$A$3:$A$20,1,0)),,3)</f>
        <v>0</v>
      </c>
      <c r="E3">
        <f ca="1">SUM(C3,D3)</f>
        <v>1</v>
      </c>
      <c r="F3" t="s">
        <v>58</v>
      </c>
      <c r="G3">
        <v>4</v>
      </c>
      <c r="H3" s="4">
        <v>0.33333333333333331</v>
      </c>
      <c r="J3" t="s">
        <v>49</v>
      </c>
      <c r="K3" s="4">
        <v>0.39999999999999997</v>
      </c>
      <c r="M3" t="s">
        <v>65</v>
      </c>
      <c r="P3" s="3" t="s">
        <v>57</v>
      </c>
      <c r="Q3" s="3" t="s">
        <v>89</v>
      </c>
      <c r="R3" s="3" t="s">
        <v>90</v>
      </c>
      <c r="S3" s="3" t="s">
        <v>91</v>
      </c>
    </row>
    <row r="4" spans="1:19" x14ac:dyDescent="0.25">
      <c r="A4" s="1">
        <v>44511</v>
      </c>
      <c r="B4">
        <v>2</v>
      </c>
      <c r="C4" cm="1">
        <f t="array" aca="1" ref="C4" ca="1">_xlfn.SWITCH((INDIRECT($F4&amp;"!"&amp;"$B"&amp;$G4)),"Lundi",1,"Mardi",1,"Mercredi",1,"Jeudi",1,"Vendredi",1,"Samedi",2,"Dimanche",3)</f>
        <v>2</v>
      </c>
      <c r="D4" cm="1">
        <f t="array" aca="1" ref="D4" ca="1">IF(ISNA(VLOOKUP((INDIRECT($F4&amp;"!"&amp;"$C"&amp;$G4)),$A$3:$A$20,1,0)),,3)</f>
        <v>0</v>
      </c>
      <c r="E4">
        <f t="shared" ref="E4:E67" ca="1" si="0">SUM(C4,D4)</f>
        <v>2</v>
      </c>
      <c r="F4" t="s">
        <v>58</v>
      </c>
      <c r="G4">
        <v>5</v>
      </c>
      <c r="H4" s="4">
        <v>0.83333333333333337</v>
      </c>
      <c r="J4" t="s">
        <v>50</v>
      </c>
      <c r="K4" s="4">
        <v>0.5</v>
      </c>
      <c r="M4" t="s">
        <v>66</v>
      </c>
      <c r="P4" t="s">
        <v>65</v>
      </c>
      <c r="Q4">
        <v>31</v>
      </c>
      <c r="R4" s="11">
        <f>$Q4*(5/7)*$K$3</f>
        <v>8.8571428571428559</v>
      </c>
      <c r="S4" s="11">
        <f>$Q4*(5/7)*$K$4</f>
        <v>11.071428571428571</v>
      </c>
    </row>
    <row r="5" spans="1:19" x14ac:dyDescent="0.25">
      <c r="A5" s="1">
        <v>44555</v>
      </c>
      <c r="B5">
        <v>3</v>
      </c>
      <c r="C5" cm="1">
        <f t="array" aca="1" ref="C5" ca="1">_xlfn.SWITCH((INDIRECT($F5&amp;"!"&amp;"$B"&amp;$G5)),"Lundi",1,"Mardi",1,"Mercredi",1,"Jeudi",1,"Vendredi",1,"Samedi",2,"Dimanche",3)</f>
        <v>3</v>
      </c>
      <c r="D5" cm="1">
        <f t="array" aca="1" ref="D5" ca="1">IF(ISNA(VLOOKUP((INDIRECT($F5&amp;"!"&amp;"$C"&amp;$G5)),$A$3:$A$20,1,0)),,3)</f>
        <v>0</v>
      </c>
      <c r="E5">
        <f t="shared" ca="1" si="0"/>
        <v>3</v>
      </c>
      <c r="F5" t="s">
        <v>58</v>
      </c>
      <c r="G5">
        <v>6</v>
      </c>
      <c r="M5" t="s">
        <v>63</v>
      </c>
      <c r="P5" t="s">
        <v>66</v>
      </c>
      <c r="Q5">
        <v>30</v>
      </c>
      <c r="R5" s="11">
        <f t="shared" ref="R5:R15" si="1">$Q5*(5/7)*$K$3</f>
        <v>8.5714285714285712</v>
      </c>
      <c r="S5" s="11">
        <f t="shared" ref="S5:S15" si="2">$Q5*(5/7)*$K$4</f>
        <v>10.714285714285715</v>
      </c>
    </row>
    <row r="6" spans="1:19" x14ac:dyDescent="0.25">
      <c r="A6" s="1">
        <v>44562</v>
      </c>
      <c r="B6">
        <v>4</v>
      </c>
      <c r="C6" cm="1">
        <f t="array" aca="1" ref="C6" ca="1">_xlfn.SWITCH((INDIRECT($F6&amp;"!"&amp;"$B"&amp;$G6)),"Lundi",1,"Mardi",1,"Mercredi",1,"Jeudi",1,"Vendredi",1,"Samedi",2,"Dimanche",3)</f>
        <v>1</v>
      </c>
      <c r="D6" cm="1">
        <f t="array" aca="1" ref="D6" ca="1">IF(ISNA(VLOOKUP((INDIRECT($F6&amp;"!"&amp;"$C"&amp;$G6)),$A$3:$A$20,1,0)),,3)</f>
        <v>0</v>
      </c>
      <c r="E6">
        <f t="shared" ca="1" si="0"/>
        <v>1</v>
      </c>
      <c r="F6" t="s">
        <v>58</v>
      </c>
      <c r="G6">
        <v>7</v>
      </c>
      <c r="M6" t="s">
        <v>67</v>
      </c>
      <c r="P6" t="s">
        <v>63</v>
      </c>
      <c r="Q6">
        <v>31</v>
      </c>
      <c r="R6" s="11">
        <f t="shared" si="1"/>
        <v>8.8571428571428559</v>
      </c>
      <c r="S6" s="11">
        <f t="shared" si="2"/>
        <v>11.071428571428571</v>
      </c>
    </row>
    <row r="7" spans="1:19" x14ac:dyDescent="0.25">
      <c r="A7" s="1">
        <v>44668</v>
      </c>
      <c r="B7">
        <v>5</v>
      </c>
      <c r="C7" cm="1">
        <f t="array" aca="1" ref="C7" ca="1">_xlfn.SWITCH((INDIRECT($F7&amp;"!"&amp;"$B"&amp;$G7)),"Lundi",1,"Mardi",1,"Mercredi",1,"Jeudi",1,"Vendredi",1,"Samedi",2,"Dimanche",3)</f>
        <v>1</v>
      </c>
      <c r="D7" cm="1">
        <f t="array" aca="1" ref="D7" ca="1">IF(ISNA(VLOOKUP((INDIRECT($F7&amp;"!"&amp;"$C"&amp;$G7)),$A$3:$A$20,1,0)),,3)</f>
        <v>0</v>
      </c>
      <c r="E7">
        <f t="shared" ca="1" si="0"/>
        <v>1</v>
      </c>
      <c r="F7" t="s">
        <v>58</v>
      </c>
      <c r="G7">
        <v>8</v>
      </c>
      <c r="J7" t="s">
        <v>119</v>
      </c>
      <c r="M7" t="s">
        <v>68</v>
      </c>
      <c r="P7" t="s">
        <v>67</v>
      </c>
      <c r="Q7">
        <v>31</v>
      </c>
      <c r="R7" s="11">
        <f t="shared" si="1"/>
        <v>8.8571428571428559</v>
      </c>
      <c r="S7" s="11">
        <f t="shared" si="2"/>
        <v>11.071428571428571</v>
      </c>
    </row>
    <row r="8" spans="1:19" x14ac:dyDescent="0.25">
      <c r="A8" s="1">
        <v>44669</v>
      </c>
      <c r="B8">
        <v>6</v>
      </c>
      <c r="C8" cm="1">
        <f t="array" aca="1" ref="C8" ca="1">_xlfn.SWITCH((INDIRECT($F8&amp;"!"&amp;"$B"&amp;$G8)),"Lundi",1,"Mardi",1,"Mercredi",1,"Jeudi",1,"Vendredi",1,"Samedi",2,"Dimanche",3)</f>
        <v>1</v>
      </c>
      <c r="D8" cm="1">
        <f t="array" aca="1" ref="D8" ca="1">IF(ISNA(VLOOKUP((INDIRECT($F8&amp;"!"&amp;"$C"&amp;$G8)),$A$3:$A$20,1,0)),,3)</f>
        <v>0</v>
      </c>
      <c r="E8">
        <f t="shared" ca="1" si="0"/>
        <v>1</v>
      </c>
      <c r="F8" t="s">
        <v>58</v>
      </c>
      <c r="G8">
        <v>9</v>
      </c>
      <c r="J8" t="s">
        <v>120</v>
      </c>
      <c r="M8" t="s">
        <v>69</v>
      </c>
      <c r="P8" t="s">
        <v>68</v>
      </c>
      <c r="Q8">
        <v>28</v>
      </c>
      <c r="R8" s="11">
        <f t="shared" si="1"/>
        <v>7.9999999999999991</v>
      </c>
      <c r="S8" s="11">
        <f t="shared" si="2"/>
        <v>10</v>
      </c>
    </row>
    <row r="9" spans="1:19" x14ac:dyDescent="0.25">
      <c r="A9" s="1">
        <v>44682</v>
      </c>
      <c r="B9">
        <v>7</v>
      </c>
      <c r="C9" cm="1">
        <f t="array" aca="1" ref="C9" ca="1">_xlfn.SWITCH((INDIRECT($F9&amp;"!"&amp;"$B"&amp;$G9)),"Lundi",1,"Mardi",1,"Mercredi",1,"Jeudi",1,"Vendredi",1,"Samedi",2,"Dimanche",3)</f>
        <v>1</v>
      </c>
      <c r="D9" cm="1">
        <f t="array" aca="1" ref="D9" ca="1">IF(ISNA(VLOOKUP((INDIRECT($F9&amp;"!"&amp;"$C"&amp;$G9)),$A$3:$A$20,1,0)),,3)</f>
        <v>0</v>
      </c>
      <c r="E9">
        <f t="shared" ca="1" si="0"/>
        <v>1</v>
      </c>
      <c r="F9" t="s">
        <v>58</v>
      </c>
      <c r="G9">
        <v>10</v>
      </c>
      <c r="J9" t="s">
        <v>121</v>
      </c>
      <c r="M9" t="s">
        <v>70</v>
      </c>
      <c r="P9" t="s">
        <v>69</v>
      </c>
      <c r="Q9">
        <v>31</v>
      </c>
      <c r="R9" s="11">
        <f t="shared" si="1"/>
        <v>8.8571428571428559</v>
      </c>
      <c r="S9" s="11">
        <f t="shared" si="2"/>
        <v>11.071428571428571</v>
      </c>
    </row>
    <row r="10" spans="1:19" x14ac:dyDescent="0.25">
      <c r="A10" s="1">
        <v>44707</v>
      </c>
      <c r="B10">
        <v>8</v>
      </c>
      <c r="C10" cm="1">
        <f t="array" aca="1" ref="C10" ca="1">_xlfn.SWITCH((INDIRECT($F10&amp;"!"&amp;"$B"&amp;$G10)),"Lundi",1,"Mardi",1,"Mercredi",1,"Jeudi",1,"Vendredi",1,"Samedi",2,"Dimanche",3)</f>
        <v>1</v>
      </c>
      <c r="D10" cm="1">
        <f t="array" aca="1" ref="D10" ca="1">IF(ISNA(VLOOKUP((INDIRECT($F10&amp;"!"&amp;"$C"&amp;$G10)),$A$3:$A$20,1,0)),,3)</f>
        <v>0</v>
      </c>
      <c r="E10">
        <f t="shared" ca="1" si="0"/>
        <v>1</v>
      </c>
      <c r="F10" t="s">
        <v>58</v>
      </c>
      <c r="G10">
        <v>11</v>
      </c>
      <c r="J10" t="s">
        <v>122</v>
      </c>
      <c r="M10" t="s">
        <v>71</v>
      </c>
      <c r="P10" t="s">
        <v>70</v>
      </c>
      <c r="Q10">
        <v>30</v>
      </c>
      <c r="R10" s="11">
        <f t="shared" si="1"/>
        <v>8.5714285714285712</v>
      </c>
      <c r="S10" s="11">
        <f t="shared" si="2"/>
        <v>10.714285714285715</v>
      </c>
    </row>
    <row r="11" spans="1:19" x14ac:dyDescent="0.25">
      <c r="A11" s="1">
        <v>44718</v>
      </c>
      <c r="B11">
        <v>9</v>
      </c>
      <c r="C11" cm="1">
        <f t="array" aca="1" ref="C11" ca="1">_xlfn.SWITCH((INDIRECT($F11&amp;"!"&amp;"$B"&amp;$G11)),"Lundi",1,"Mardi",1,"Mercredi",1,"Jeudi",1,"Vendredi",1,"Samedi",2,"Dimanche",3)</f>
        <v>2</v>
      </c>
      <c r="D11" cm="1">
        <f t="array" aca="1" ref="D11" ca="1">IF(ISNA(VLOOKUP((INDIRECT($F11&amp;"!"&amp;"$C"&amp;$G11)),$A$3:$A$20,1,0)),,3)</f>
        <v>0</v>
      </c>
      <c r="E11">
        <f t="shared" ca="1" si="0"/>
        <v>2</v>
      </c>
      <c r="F11" t="s">
        <v>58</v>
      </c>
      <c r="G11">
        <v>12</v>
      </c>
      <c r="M11" t="s">
        <v>72</v>
      </c>
      <c r="P11" t="s">
        <v>71</v>
      </c>
      <c r="Q11">
        <v>31</v>
      </c>
      <c r="R11" s="11">
        <f t="shared" si="1"/>
        <v>8.8571428571428559</v>
      </c>
      <c r="S11" s="11">
        <f t="shared" si="2"/>
        <v>11.071428571428571</v>
      </c>
    </row>
    <row r="12" spans="1:19" x14ac:dyDescent="0.25">
      <c r="A12" s="1">
        <v>44763</v>
      </c>
      <c r="B12">
        <v>10</v>
      </c>
      <c r="C12" cm="1">
        <f t="array" aca="1" ref="C12" ca="1">_xlfn.SWITCH((INDIRECT($F12&amp;"!"&amp;"$B"&amp;$G12)),"Lundi",1,"Mardi",1,"Mercredi",1,"Jeudi",1,"Vendredi",1,"Samedi",2,"Dimanche",3)</f>
        <v>3</v>
      </c>
      <c r="D12" cm="1">
        <f t="array" aca="1" ref="D12" ca="1">IF(ISNA(VLOOKUP((INDIRECT($F12&amp;"!"&amp;"$C"&amp;$G12)),$A$3:$A$20,1,0)),,3)</f>
        <v>0</v>
      </c>
      <c r="E12">
        <f t="shared" ca="1" si="0"/>
        <v>3</v>
      </c>
      <c r="F12" t="s">
        <v>58</v>
      </c>
      <c r="G12">
        <v>13</v>
      </c>
      <c r="J12" t="s">
        <v>123</v>
      </c>
      <c r="M12" t="s">
        <v>73</v>
      </c>
      <c r="P12" t="s">
        <v>72</v>
      </c>
      <c r="Q12">
        <v>30</v>
      </c>
      <c r="R12" s="11">
        <f t="shared" si="1"/>
        <v>8.5714285714285712</v>
      </c>
      <c r="S12" s="11">
        <f t="shared" si="2"/>
        <v>10.714285714285715</v>
      </c>
    </row>
    <row r="13" spans="1:19" x14ac:dyDescent="0.25">
      <c r="A13" s="1">
        <v>44788</v>
      </c>
      <c r="B13">
        <v>11</v>
      </c>
      <c r="C13" cm="1">
        <f t="array" aca="1" ref="C13" ca="1">_xlfn.SWITCH((INDIRECT($F13&amp;"!"&amp;"$B"&amp;$G13)),"Lundi",1,"Mardi",1,"Mercredi",1,"Jeudi",1,"Vendredi",1,"Samedi",2,"Dimanche",3)</f>
        <v>1</v>
      </c>
      <c r="D13" cm="1">
        <f t="array" aca="1" ref="D13" ca="1">IF(ISNA(VLOOKUP((INDIRECT($F13&amp;"!"&amp;"$C"&amp;$G13)),$A$3:$A$20,1,0)),,3)</f>
        <v>0</v>
      </c>
      <c r="E13">
        <f t="shared" ca="1" si="0"/>
        <v>1</v>
      </c>
      <c r="F13" t="s">
        <v>58</v>
      </c>
      <c r="G13">
        <v>14</v>
      </c>
      <c r="J13" t="s">
        <v>213</v>
      </c>
      <c r="M13" t="s">
        <v>74</v>
      </c>
      <c r="P13" t="s">
        <v>73</v>
      </c>
      <c r="Q13">
        <v>31</v>
      </c>
      <c r="R13" s="11">
        <f t="shared" si="1"/>
        <v>8.8571428571428559</v>
      </c>
      <c r="S13" s="11">
        <f t="shared" si="2"/>
        <v>11.071428571428571</v>
      </c>
    </row>
    <row r="14" spans="1:19" x14ac:dyDescent="0.25">
      <c r="B14">
        <v>12</v>
      </c>
      <c r="C14" cm="1">
        <f t="array" aca="1" ref="C14" ca="1">_xlfn.SWITCH((INDIRECT($F14&amp;"!"&amp;"$B"&amp;$G14)),"Lundi",1,"Mardi",1,"Mercredi",1,"Jeudi",1,"Vendredi",1,"Samedi",2,"Dimanche",3)</f>
        <v>1</v>
      </c>
      <c r="D14" cm="1">
        <f t="array" aca="1" ref="D14" ca="1">IF(ISNA(VLOOKUP((INDIRECT($F14&amp;"!"&amp;"$C"&amp;$G14)),$A$3:$A$20,1,0)),,3)</f>
        <v>0</v>
      </c>
      <c r="E14">
        <f t="shared" ca="1" si="0"/>
        <v>1</v>
      </c>
      <c r="F14" t="s">
        <v>58</v>
      </c>
      <c r="G14">
        <v>15</v>
      </c>
      <c r="J14" t="s">
        <v>135</v>
      </c>
      <c r="M14" t="s">
        <v>75</v>
      </c>
      <c r="P14" t="s">
        <v>74</v>
      </c>
      <c r="Q14">
        <v>31</v>
      </c>
      <c r="R14" s="11">
        <f t="shared" si="1"/>
        <v>8.8571428571428559</v>
      </c>
      <c r="S14" s="11">
        <f t="shared" si="2"/>
        <v>11.071428571428571</v>
      </c>
    </row>
    <row r="15" spans="1:19" x14ac:dyDescent="0.25">
      <c r="B15">
        <v>13</v>
      </c>
      <c r="C15" cm="1">
        <f t="array" aca="1" ref="C15" ca="1">_xlfn.SWITCH((INDIRECT($F15&amp;"!"&amp;"$B"&amp;$G15)),"Lundi",1,"Mardi",1,"Mercredi",1,"Jeudi",1,"Vendredi",1,"Samedi",2,"Dimanche",3)</f>
        <v>1</v>
      </c>
      <c r="D15" cm="1">
        <f t="array" aca="1" ref="D15" ca="1">IF(ISNA(VLOOKUP((INDIRECT($F15&amp;"!"&amp;"$C"&amp;$G15)),$A$3:$A$20,1,0)),,3)</f>
        <v>0</v>
      </c>
      <c r="E15">
        <f t="shared" ca="1" si="0"/>
        <v>1</v>
      </c>
      <c r="F15" t="s">
        <v>58</v>
      </c>
      <c r="G15">
        <v>16</v>
      </c>
      <c r="J15" t="s">
        <v>125</v>
      </c>
      <c r="P15" t="s">
        <v>75</v>
      </c>
      <c r="Q15">
        <v>30</v>
      </c>
      <c r="R15" s="11">
        <f t="shared" si="1"/>
        <v>8.5714285714285712</v>
      </c>
      <c r="S15" s="11">
        <f t="shared" si="2"/>
        <v>10.714285714285715</v>
      </c>
    </row>
    <row r="16" spans="1:19" x14ac:dyDescent="0.25">
      <c r="B16">
        <v>14</v>
      </c>
      <c r="C16" cm="1">
        <f t="array" aca="1" ref="C16" ca="1">_xlfn.SWITCH((INDIRECT($F16&amp;"!"&amp;"$B"&amp;$G16)),"Lundi",1,"Mardi",1,"Mercredi",1,"Jeudi",1,"Vendredi",1,"Samedi",2,"Dimanche",3)</f>
        <v>1</v>
      </c>
      <c r="D16" cm="1">
        <f t="array" aca="1" ref="D16" ca="1">IF(ISNA(VLOOKUP((INDIRECT($F16&amp;"!"&amp;"$C"&amp;$G16)),$A$3:$A$20,1,0)),,3)</f>
        <v>0</v>
      </c>
      <c r="E16">
        <f t="shared" ca="1" si="0"/>
        <v>1</v>
      </c>
      <c r="F16" t="s">
        <v>58</v>
      </c>
      <c r="G16">
        <v>17</v>
      </c>
      <c r="J16" t="s">
        <v>126</v>
      </c>
      <c r="M16" t="s">
        <v>280</v>
      </c>
    </row>
    <row r="17" spans="2:21" x14ac:dyDescent="0.25">
      <c r="B17">
        <v>15</v>
      </c>
      <c r="C17" cm="1">
        <f t="array" aca="1" ref="C17" ca="1">_xlfn.SWITCH((INDIRECT($F17&amp;"!"&amp;"$B"&amp;$G17)),"Lundi",1,"Mardi",1,"Mercredi",1,"Jeudi",1,"Vendredi",1,"Samedi",2,"Dimanche",3)</f>
        <v>1</v>
      </c>
      <c r="D17" cm="1">
        <f t="array" aca="1" ref="D17" ca="1">IF(ISNA(VLOOKUP((INDIRECT($F17&amp;"!"&amp;"$C"&amp;$G17)),$A$3:$A$20,1,0)),,3)</f>
        <v>0</v>
      </c>
      <c r="E17">
        <f t="shared" ca="1" si="0"/>
        <v>1</v>
      </c>
      <c r="F17" t="s">
        <v>58</v>
      </c>
      <c r="G17">
        <v>18</v>
      </c>
      <c r="J17" t="s">
        <v>127</v>
      </c>
      <c r="M17" t="s">
        <v>281</v>
      </c>
    </row>
    <row r="18" spans="2:21" x14ac:dyDescent="0.25">
      <c r="B18">
        <v>16</v>
      </c>
      <c r="C18" cm="1">
        <f t="array" aca="1" ref="C18" ca="1">_xlfn.SWITCH((INDIRECT($F18&amp;"!"&amp;"$B"&amp;$G18)),"Lundi",1,"Mardi",1,"Mercredi",1,"Jeudi",1,"Vendredi",1,"Samedi",2,"Dimanche",3)</f>
        <v>2</v>
      </c>
      <c r="D18" cm="1">
        <f t="array" aca="1" ref="D18" ca="1">IF(ISNA(VLOOKUP((INDIRECT($F18&amp;"!"&amp;"$C"&amp;$G18)),$A$3:$A$20,1,0)),,3)</f>
        <v>0</v>
      </c>
      <c r="E18">
        <f t="shared" ca="1" si="0"/>
        <v>2</v>
      </c>
      <c r="F18" t="s">
        <v>58</v>
      </c>
      <c r="G18">
        <v>19</v>
      </c>
      <c r="J18" t="s">
        <v>128</v>
      </c>
      <c r="M18" t="s">
        <v>282</v>
      </c>
    </row>
    <row r="19" spans="2:21" x14ac:dyDescent="0.25">
      <c r="B19">
        <v>17</v>
      </c>
      <c r="C19" cm="1">
        <f t="array" aca="1" ref="C19" ca="1">_xlfn.SWITCH((INDIRECT($F19&amp;"!"&amp;"$B"&amp;$G19)),"Lundi",1,"Mardi",1,"Mercredi",1,"Jeudi",1,"Vendredi",1,"Samedi",2,"Dimanche",3)</f>
        <v>3</v>
      </c>
      <c r="D19" cm="1">
        <f t="array" aca="1" ref="D19" ca="1">IF(ISNA(VLOOKUP((INDIRECT($F19&amp;"!"&amp;"$C"&amp;$G19)),$A$3:$A$20,1,0)),,3)</f>
        <v>0</v>
      </c>
      <c r="E19">
        <f t="shared" ca="1" si="0"/>
        <v>3</v>
      </c>
      <c r="F19" t="s">
        <v>58</v>
      </c>
      <c r="G19">
        <v>20</v>
      </c>
      <c r="M19" t="s">
        <v>283</v>
      </c>
    </row>
    <row r="20" spans="2:21" x14ac:dyDescent="0.25">
      <c r="B20">
        <v>18</v>
      </c>
      <c r="C20" cm="1">
        <f t="array" aca="1" ref="C20" ca="1">_xlfn.SWITCH((INDIRECT($F20&amp;"!"&amp;"$B"&amp;$G20)),"Lundi",1,"Mardi",1,"Mercredi",1,"Jeudi",1,"Vendredi",1,"Samedi",2,"Dimanche",3)</f>
        <v>1</v>
      </c>
      <c r="D20" cm="1">
        <f t="array" aca="1" ref="D20" ca="1">IF(ISNA(VLOOKUP((INDIRECT($F20&amp;"!"&amp;"$C"&amp;$G20)),$A$3:$A$20,1,0)),,3)</f>
        <v>0</v>
      </c>
      <c r="E20">
        <f t="shared" ca="1" si="0"/>
        <v>1</v>
      </c>
      <c r="F20" t="s">
        <v>58</v>
      </c>
      <c r="G20">
        <v>21</v>
      </c>
      <c r="J20" s="67" t="s">
        <v>214</v>
      </c>
      <c r="M20" t="s">
        <v>76</v>
      </c>
    </row>
    <row r="21" spans="2:21" x14ac:dyDescent="0.25">
      <c r="B21">
        <v>19</v>
      </c>
      <c r="C21" cm="1">
        <f t="array" aca="1" ref="C21" ca="1">_xlfn.SWITCH((INDIRECT($F21&amp;"!"&amp;"$B"&amp;$G21)),"Lundi",1,"Mardi",1,"Mercredi",1,"Jeudi",1,"Vendredi",1,"Samedi",2,"Dimanche",3)</f>
        <v>1</v>
      </c>
      <c r="D21" cm="1">
        <f t="array" aca="1" ref="D21" ca="1">IF(ISNA(VLOOKUP((INDIRECT($F21&amp;"!"&amp;"$C"&amp;$G21)),$A$3:$A$20,1,0)),,3)</f>
        <v>0</v>
      </c>
      <c r="E21">
        <f t="shared" ca="1" si="0"/>
        <v>1</v>
      </c>
      <c r="F21" t="s">
        <v>58</v>
      </c>
      <c r="G21">
        <v>22</v>
      </c>
      <c r="J21" s="67" t="s">
        <v>215</v>
      </c>
      <c r="M21" t="s">
        <v>77</v>
      </c>
      <c r="P21" t="s">
        <v>36</v>
      </c>
      <c r="Q21" s="10" t="s">
        <v>38</v>
      </c>
      <c r="R21" s="9" t="s">
        <v>37</v>
      </c>
      <c r="S21" s="8">
        <v>1.1000000000000001</v>
      </c>
      <c r="T21" s="8">
        <v>1.25</v>
      </c>
      <c r="U21" s="8">
        <v>1.5</v>
      </c>
    </row>
    <row r="22" spans="2:21" x14ac:dyDescent="0.25">
      <c r="B22">
        <v>20</v>
      </c>
      <c r="C22" cm="1">
        <f t="array" aca="1" ref="C22" ca="1">_xlfn.SWITCH((INDIRECT($F22&amp;"!"&amp;"$B"&amp;$G22)),"Lundi",1,"Mardi",1,"Mercredi",1,"Jeudi",1,"Vendredi",1,"Samedi",2,"Dimanche",3)</f>
        <v>1</v>
      </c>
      <c r="D22" cm="1">
        <f t="array" aca="1" ref="D22" ca="1">IF(ISNA(VLOOKUP((INDIRECT($F22&amp;"!"&amp;"$C"&amp;$G22)),$A$3:$A$20,1,0)),,3)</f>
        <v>0</v>
      </c>
      <c r="E22">
        <f t="shared" ca="1" si="0"/>
        <v>1</v>
      </c>
      <c r="F22" t="s">
        <v>58</v>
      </c>
      <c r="G22">
        <v>23</v>
      </c>
      <c r="J22" s="67" t="s">
        <v>216</v>
      </c>
      <c r="M22" t="s">
        <v>78</v>
      </c>
      <c r="P22" s="7">
        <f>(Informations!$E$12*12)/(52*48)</f>
        <v>0</v>
      </c>
      <c r="Q22" s="7">
        <f>P22*0.25</f>
        <v>0</v>
      </c>
      <c r="R22" s="7">
        <f>P22*0.5</f>
        <v>0</v>
      </c>
      <c r="S22" s="7">
        <f>P22*1.1</f>
        <v>0</v>
      </c>
      <c r="T22" s="7">
        <f>P22*1.25</f>
        <v>0</v>
      </c>
      <c r="U22" s="7">
        <f>P22*1.5</f>
        <v>0</v>
      </c>
    </row>
    <row r="23" spans="2:21" x14ac:dyDescent="0.25">
      <c r="B23">
        <v>21</v>
      </c>
      <c r="C23" cm="1">
        <f t="array" aca="1" ref="C23" ca="1">_xlfn.SWITCH((INDIRECT($F23&amp;"!"&amp;"$B"&amp;$G23)),"Lundi",1,"Mardi",1,"Mercredi",1,"Jeudi",1,"Vendredi",1,"Samedi",2,"Dimanche",3)</f>
        <v>1</v>
      </c>
      <c r="D23" cm="1">
        <f t="array" aca="1" ref="D23" ca="1">IF(ISNA(VLOOKUP((INDIRECT($F23&amp;"!"&amp;"$C"&amp;$G23)),$A$3:$A$20,1,0)),,3)</f>
        <v>0</v>
      </c>
      <c r="E23">
        <f t="shared" ca="1" si="0"/>
        <v>1</v>
      </c>
      <c r="F23" t="s">
        <v>58</v>
      </c>
      <c r="G23">
        <v>24</v>
      </c>
      <c r="J23" s="67" t="s">
        <v>217</v>
      </c>
    </row>
    <row r="24" spans="2:21" x14ac:dyDescent="0.25">
      <c r="B24">
        <v>22</v>
      </c>
      <c r="C24" cm="1">
        <f t="array" aca="1" ref="C24" ca="1">_xlfn.SWITCH((INDIRECT($F24&amp;"!"&amp;"$B"&amp;$G24)),"Lundi",1,"Mardi",1,"Mercredi",1,"Jeudi",1,"Vendredi",1,"Samedi",2,"Dimanche",3)</f>
        <v>1</v>
      </c>
      <c r="D24" cm="1">
        <f t="array" aca="1" ref="D24" ca="1">IF(ISNA(VLOOKUP((INDIRECT($F24&amp;"!"&amp;"$C"&amp;$G24)),$A$3:$A$20,1,0)),,3)</f>
        <v>0</v>
      </c>
      <c r="E24">
        <f t="shared" ca="1" si="0"/>
        <v>1</v>
      </c>
      <c r="F24" t="s">
        <v>58</v>
      </c>
      <c r="G24">
        <v>25</v>
      </c>
      <c r="J24" s="67" t="s">
        <v>218</v>
      </c>
    </row>
    <row r="25" spans="2:21" x14ac:dyDescent="0.25">
      <c r="B25">
        <v>23</v>
      </c>
      <c r="C25" cm="1">
        <f t="array" aca="1" ref="C25" ca="1">_xlfn.SWITCH((INDIRECT($F25&amp;"!"&amp;"$B"&amp;$G25)),"Lundi",1,"Mardi",1,"Mercredi",1,"Jeudi",1,"Vendredi",1,"Samedi",2,"Dimanche",3)</f>
        <v>2</v>
      </c>
      <c r="D25" cm="1">
        <f t="array" aca="1" ref="D25" ca="1">IF(ISNA(VLOOKUP((INDIRECT($F25&amp;"!"&amp;"$C"&amp;$G25)),$A$3:$A$20,1,0)),,3)</f>
        <v>0</v>
      </c>
      <c r="E25">
        <f t="shared" ca="1" si="0"/>
        <v>2</v>
      </c>
      <c r="F25" t="s">
        <v>58</v>
      </c>
      <c r="G25">
        <v>26</v>
      </c>
      <c r="J25" s="67" t="s">
        <v>219</v>
      </c>
    </row>
    <row r="26" spans="2:21" x14ac:dyDescent="0.25">
      <c r="B26">
        <v>24</v>
      </c>
      <c r="C26" cm="1">
        <f t="array" aca="1" ref="C26" ca="1">_xlfn.SWITCH((INDIRECT($F26&amp;"!"&amp;"$B"&amp;$G26)),"Lundi",1,"Mardi",1,"Mercredi",1,"Jeudi",1,"Vendredi",1,"Samedi",2,"Dimanche",3)</f>
        <v>3</v>
      </c>
      <c r="D26" cm="1">
        <f t="array" aca="1" ref="D26" ca="1">IF(ISNA(VLOOKUP((INDIRECT($F26&amp;"!"&amp;"$C"&amp;$G26)),$A$3:$A$20,1,0)),,3)</f>
        <v>0</v>
      </c>
      <c r="E26">
        <f t="shared" ca="1" si="0"/>
        <v>3</v>
      </c>
      <c r="F26" t="s">
        <v>58</v>
      </c>
      <c r="G26">
        <v>27</v>
      </c>
      <c r="J26" s="67" t="s">
        <v>220</v>
      </c>
      <c r="N26" t="s">
        <v>124</v>
      </c>
      <c r="O26" t="s">
        <v>135</v>
      </c>
      <c r="P26" t="s">
        <v>125</v>
      </c>
      <c r="Q26" t="s">
        <v>127</v>
      </c>
      <c r="R26" t="s">
        <v>128</v>
      </c>
      <c r="S26" t="s">
        <v>126</v>
      </c>
    </row>
    <row r="27" spans="2:21" x14ac:dyDescent="0.25">
      <c r="B27">
        <v>25</v>
      </c>
      <c r="C27" cm="1">
        <f t="array" aca="1" ref="C27" ca="1">_xlfn.SWITCH((INDIRECT($F27&amp;"!"&amp;"$B"&amp;$G27)),"Lundi",1,"Mardi",1,"Mercredi",1,"Jeudi",1,"Vendredi",1,"Samedi",2,"Dimanche",3)</f>
        <v>1</v>
      </c>
      <c r="D27" cm="1">
        <f t="array" aca="1" ref="D27" ca="1">IF(ISNA(VLOOKUP((INDIRECT($F27&amp;"!"&amp;"$C"&amp;$G27)),$A$3:$A$20,1,0)),,3)</f>
        <v>0</v>
      </c>
      <c r="E27">
        <f t="shared" ca="1" si="0"/>
        <v>1</v>
      </c>
      <c r="F27" t="s">
        <v>58</v>
      </c>
      <c r="G27">
        <v>28</v>
      </c>
      <c r="J27" s="67" t="s">
        <v>221</v>
      </c>
      <c r="N27" t="s">
        <v>129</v>
      </c>
      <c r="O27" t="s">
        <v>196</v>
      </c>
      <c r="P27" t="s">
        <v>142</v>
      </c>
      <c r="Q27" t="s">
        <v>141</v>
      </c>
      <c r="R27" t="s">
        <v>181</v>
      </c>
      <c r="S27" t="s">
        <v>159</v>
      </c>
    </row>
    <row r="28" spans="2:21" x14ac:dyDescent="0.25">
      <c r="B28">
        <v>26</v>
      </c>
      <c r="C28" cm="1">
        <f t="array" aca="1" ref="C28" ca="1">_xlfn.SWITCH((INDIRECT($F28&amp;"!"&amp;"$B"&amp;$G28)),"Lundi",1,"Mardi",1,"Mercredi",1,"Jeudi",1,"Vendredi",1,"Samedi",2,"Dimanche",3)</f>
        <v>1</v>
      </c>
      <c r="D28" cm="1">
        <f t="array" aca="1" ref="D28" ca="1">IF(ISNA(VLOOKUP((INDIRECT($F28&amp;"!"&amp;"$C"&amp;$G28)),$A$3:$A$20,1,0)),,3)</f>
        <v>0</v>
      </c>
      <c r="E28">
        <f t="shared" ca="1" si="0"/>
        <v>1</v>
      </c>
      <c r="F28" t="s">
        <v>58</v>
      </c>
      <c r="G28">
        <v>29</v>
      </c>
      <c r="J28" s="67" t="s">
        <v>222</v>
      </c>
      <c r="N28" t="s">
        <v>130</v>
      </c>
      <c r="O28" t="s">
        <v>197</v>
      </c>
      <c r="P28" t="s">
        <v>187</v>
      </c>
      <c r="Q28" t="s">
        <v>143</v>
      </c>
      <c r="R28" t="s">
        <v>180</v>
      </c>
      <c r="S28" t="s">
        <v>161</v>
      </c>
    </row>
    <row r="29" spans="2:21" x14ac:dyDescent="0.25">
      <c r="B29">
        <v>27</v>
      </c>
      <c r="C29" cm="1">
        <f t="array" aca="1" ref="C29" ca="1">_xlfn.SWITCH((INDIRECT($F29&amp;"!"&amp;"$B"&amp;$G29)),"Lundi",1,"Mardi",1,"Mercredi",1,"Jeudi",1,"Vendredi",1,"Samedi",2,"Dimanche",3)</f>
        <v>1</v>
      </c>
      <c r="D29" cm="1">
        <f t="array" aca="1" ref="D29" ca="1">IF(ISNA(VLOOKUP((INDIRECT($F29&amp;"!"&amp;"$C"&amp;$G29)),$A$3:$A$20,1,0)),,3)</f>
        <v>0</v>
      </c>
      <c r="E29">
        <f t="shared" ca="1" si="0"/>
        <v>1</v>
      </c>
      <c r="F29" t="s">
        <v>58</v>
      </c>
      <c r="G29">
        <v>30</v>
      </c>
      <c r="J29" s="67" t="s">
        <v>223</v>
      </c>
      <c r="N29" t="s">
        <v>131</v>
      </c>
      <c r="O29" t="s">
        <v>198</v>
      </c>
      <c r="P29" t="s">
        <v>145</v>
      </c>
      <c r="Q29" t="s">
        <v>144</v>
      </c>
      <c r="R29" t="s">
        <v>179</v>
      </c>
      <c r="S29" t="s">
        <v>162</v>
      </c>
    </row>
    <row r="30" spans="2:21" x14ac:dyDescent="0.25">
      <c r="B30">
        <v>28</v>
      </c>
      <c r="C30" cm="1">
        <f t="array" aca="1" ref="C30" ca="1">_xlfn.SWITCH((INDIRECT($F30&amp;"!"&amp;"$B"&amp;$G30)),"Lundi",1,"Mardi",1,"Mercredi",1,"Jeudi",1,"Vendredi",1,"Samedi",2,"Dimanche",3)</f>
        <v>1</v>
      </c>
      <c r="D30" cm="1">
        <f t="array" aca="1" ref="D30" ca="1">IF(ISNA(VLOOKUP((INDIRECT($F30&amp;"!"&amp;"$C"&amp;$G30)),$A$3:$A$20,1,0)),,3)</f>
        <v>0</v>
      </c>
      <c r="E30">
        <f t="shared" ca="1" si="0"/>
        <v>1</v>
      </c>
      <c r="F30" t="s">
        <v>58</v>
      </c>
      <c r="G30">
        <v>31</v>
      </c>
      <c r="J30" s="67" t="s">
        <v>224</v>
      </c>
      <c r="N30" t="s">
        <v>132</v>
      </c>
      <c r="O30" t="s">
        <v>199</v>
      </c>
      <c r="P30" t="s">
        <v>164</v>
      </c>
      <c r="Q30" t="s">
        <v>167</v>
      </c>
      <c r="R30" t="s">
        <v>182</v>
      </c>
      <c r="S30" t="s">
        <v>168</v>
      </c>
    </row>
    <row r="31" spans="2:21" x14ac:dyDescent="0.25">
      <c r="B31">
        <v>29</v>
      </c>
      <c r="C31" cm="1">
        <f t="array" aca="1" ref="C31" ca="1">_xlfn.SWITCH((INDIRECT($F31&amp;"!"&amp;"$B"&amp;$G31)),"Lundi",1,"Mardi",1,"Mercredi",1,"Jeudi",1,"Vendredi",1,"Samedi",2,"Dimanche",3)</f>
        <v>1</v>
      </c>
      <c r="D31" cm="1">
        <f t="array" aca="1" ref="D31" ca="1">IF(ISNA(VLOOKUP((INDIRECT($F31&amp;"!"&amp;"$C"&amp;$G31)),$A$3:$A$20,1,0)),,3)</f>
        <v>0</v>
      </c>
      <c r="E31">
        <f t="shared" ca="1" si="0"/>
        <v>1</v>
      </c>
      <c r="F31" t="s">
        <v>58</v>
      </c>
      <c r="G31">
        <v>32</v>
      </c>
      <c r="J31" s="67" t="s">
        <v>225</v>
      </c>
      <c r="N31" t="s">
        <v>133</v>
      </c>
      <c r="O31" t="s">
        <v>200</v>
      </c>
      <c r="P31" t="s">
        <v>171</v>
      </c>
      <c r="Q31" t="s">
        <v>174</v>
      </c>
      <c r="R31" t="s">
        <v>184</v>
      </c>
      <c r="S31" t="s">
        <v>169</v>
      </c>
    </row>
    <row r="32" spans="2:21" x14ac:dyDescent="0.25">
      <c r="B32">
        <v>30</v>
      </c>
      <c r="C32" cm="1">
        <f t="array" aca="1" ref="C32" ca="1">_xlfn.SWITCH((INDIRECT($F32&amp;"!"&amp;"$B"&amp;$G32)),"Lundi",1,"Mardi",1,"Mercredi",1,"Jeudi",1,"Vendredi",1,"Samedi",2,"Dimanche",3)</f>
        <v>2</v>
      </c>
      <c r="D32" cm="1">
        <f t="array" aca="1" ref="D32" ca="1">IF(ISNA(VLOOKUP((INDIRECT($F32&amp;"!"&amp;"$C"&amp;$G32)),$A$3:$A$20,1,0)),,3)</f>
        <v>0</v>
      </c>
      <c r="E32">
        <f t="shared" ca="1" si="0"/>
        <v>2</v>
      </c>
      <c r="F32" t="s">
        <v>58</v>
      </c>
      <c r="G32">
        <v>33</v>
      </c>
      <c r="J32" s="67" t="s">
        <v>226</v>
      </c>
      <c r="N32" t="s">
        <v>134</v>
      </c>
      <c r="O32" t="s">
        <v>201</v>
      </c>
      <c r="P32" t="s">
        <v>175</v>
      </c>
      <c r="R32" t="s">
        <v>188</v>
      </c>
      <c r="S32" t="s">
        <v>186</v>
      </c>
    </row>
    <row r="33" spans="2:19" x14ac:dyDescent="0.25">
      <c r="B33">
        <v>31</v>
      </c>
      <c r="C33" cm="1">
        <f t="array" aca="1" ref="C33" ca="1">_xlfn.SWITCH((INDIRECT($F33&amp;"!"&amp;"$B"&amp;$G33)),"Lundi",1,"Mardi",1,"Mercredi",1,"Jeudi",1,"Vendredi",1,"Samedi",2,"Dimanche",3)</f>
        <v>3</v>
      </c>
      <c r="D33" cm="1">
        <f t="array" aca="1" ref="D33" ca="1">IF(ISNA(VLOOKUP((INDIRECT($F33&amp;"!"&amp;"$C"&amp;$G33)),$A$3:$A$20,1,0)),,3)</f>
        <v>0</v>
      </c>
      <c r="E33">
        <f t="shared" ca="1" si="0"/>
        <v>3</v>
      </c>
      <c r="F33" t="s">
        <v>58</v>
      </c>
      <c r="G33">
        <v>34</v>
      </c>
      <c r="J33" s="67" t="s">
        <v>227</v>
      </c>
      <c r="N33" t="s">
        <v>138</v>
      </c>
      <c r="O33" t="s">
        <v>202</v>
      </c>
      <c r="P33" t="s">
        <v>146</v>
      </c>
      <c r="R33" t="s">
        <v>183</v>
      </c>
      <c r="S33" t="s">
        <v>195</v>
      </c>
    </row>
    <row r="34" spans="2:19" x14ac:dyDescent="0.25">
      <c r="B34">
        <v>32</v>
      </c>
      <c r="C34" cm="1">
        <f t="array" aca="1" ref="C34" ca="1">_xlfn.SWITCH((INDIRECT($F34&amp;"!"&amp;"$B"&amp;$G34)),"Lundi",1,"Mardi",1,"Mercredi",1,"Jeudi",1,"Vendredi",1,"Samedi",2,"Dimanche",3)</f>
        <v>1</v>
      </c>
      <c r="D34" cm="1">
        <f t="array" aca="1" ref="D34" ca="1">IF(ISNA(VLOOKUP((INDIRECT($F34&amp;"!"&amp;"$C"&amp;$G34)),$A$3:$A$20,1,0)),,3)</f>
        <v>3</v>
      </c>
      <c r="E34">
        <f t="shared" ca="1" si="0"/>
        <v>4</v>
      </c>
      <c r="F34" t="s">
        <v>59</v>
      </c>
      <c r="G34">
        <v>4</v>
      </c>
      <c r="J34" s="67" t="s">
        <v>228</v>
      </c>
      <c r="N34" t="s">
        <v>139</v>
      </c>
      <c r="O34" t="s">
        <v>203</v>
      </c>
      <c r="P34" t="s">
        <v>147</v>
      </c>
      <c r="R34" t="s">
        <v>185</v>
      </c>
      <c r="S34" t="s">
        <v>189</v>
      </c>
    </row>
    <row r="35" spans="2:19" x14ac:dyDescent="0.25">
      <c r="B35">
        <v>33</v>
      </c>
      <c r="C35" cm="1">
        <f t="array" aca="1" ref="C35" ca="1">_xlfn.SWITCH((INDIRECT($F35&amp;"!"&amp;"$B"&amp;$G35)),"Lundi",1,"Mardi",1,"Mercredi",1,"Jeudi",1,"Vendredi",1,"Samedi",2,"Dimanche",3)</f>
        <v>1</v>
      </c>
      <c r="D35" cm="1">
        <f t="array" aca="1" ref="D35" ca="1">IF(ISNA(VLOOKUP((INDIRECT($F35&amp;"!"&amp;"$C"&amp;$G35)),$A$3:$A$20,1,0)),,3)</f>
        <v>0</v>
      </c>
      <c r="E35">
        <f t="shared" ca="1" si="0"/>
        <v>1</v>
      </c>
      <c r="F35" t="s">
        <v>59</v>
      </c>
      <c r="G35">
        <v>5</v>
      </c>
      <c r="J35" s="67" t="s">
        <v>229</v>
      </c>
      <c r="N35" t="s">
        <v>140</v>
      </c>
      <c r="O35" t="s">
        <v>204</v>
      </c>
      <c r="P35" t="s">
        <v>148</v>
      </c>
      <c r="S35" t="s">
        <v>170</v>
      </c>
    </row>
    <row r="36" spans="2:19" x14ac:dyDescent="0.25">
      <c r="B36">
        <v>34</v>
      </c>
      <c r="C36" cm="1">
        <f t="array" aca="1" ref="C36" ca="1">_xlfn.SWITCH((INDIRECT($F36&amp;"!"&amp;"$B"&amp;$G36)),"Lundi",1,"Mardi",1,"Mercredi",1,"Jeudi",1,"Vendredi",1,"Samedi",2,"Dimanche",3)</f>
        <v>1</v>
      </c>
      <c r="D36" cm="1">
        <f t="array" aca="1" ref="D36" ca="1">IF(ISNA(VLOOKUP((INDIRECT($F36&amp;"!"&amp;"$C"&amp;$G36)),$A$3:$A$20,1,0)),,3)</f>
        <v>0</v>
      </c>
      <c r="E36">
        <f t="shared" ca="1" si="0"/>
        <v>1</v>
      </c>
      <c r="F36" t="s">
        <v>59</v>
      </c>
      <c r="G36">
        <v>6</v>
      </c>
      <c r="J36" s="67" t="s">
        <v>230</v>
      </c>
      <c r="O36" t="s">
        <v>206</v>
      </c>
      <c r="P36" t="s">
        <v>149</v>
      </c>
      <c r="S36" t="s">
        <v>172</v>
      </c>
    </row>
    <row r="37" spans="2:19" x14ac:dyDescent="0.25">
      <c r="B37">
        <v>35</v>
      </c>
      <c r="C37" cm="1">
        <f t="array" aca="1" ref="C37" ca="1">_xlfn.SWITCH((INDIRECT($F37&amp;"!"&amp;"$B"&amp;$G37)),"Lundi",1,"Mardi",1,"Mercredi",1,"Jeudi",1,"Vendredi",1,"Samedi",2,"Dimanche",3)</f>
        <v>1</v>
      </c>
      <c r="D37" cm="1">
        <f t="array" aca="1" ref="D37" ca="1">IF(ISNA(VLOOKUP((INDIRECT($F37&amp;"!"&amp;"$C"&amp;$G37)),$A$3:$A$20,1,0)),,3)</f>
        <v>0</v>
      </c>
      <c r="E37">
        <f t="shared" ca="1" si="0"/>
        <v>1</v>
      </c>
      <c r="F37" t="s">
        <v>59</v>
      </c>
      <c r="G37">
        <v>7</v>
      </c>
      <c r="J37" s="67" t="s">
        <v>231</v>
      </c>
      <c r="O37" t="s">
        <v>211</v>
      </c>
      <c r="P37" t="s">
        <v>150</v>
      </c>
    </row>
    <row r="38" spans="2:19" x14ac:dyDescent="0.25">
      <c r="B38">
        <v>36</v>
      </c>
      <c r="C38" cm="1">
        <f t="array" aca="1" ref="C38" ca="1">_xlfn.SWITCH((INDIRECT($F38&amp;"!"&amp;"$B"&amp;$G38)),"Lundi",1,"Mardi",1,"Mercredi",1,"Jeudi",1,"Vendredi",1,"Samedi",2,"Dimanche",3)</f>
        <v>1</v>
      </c>
      <c r="D38" cm="1">
        <f t="array" aca="1" ref="D38" ca="1">IF(ISNA(VLOOKUP((INDIRECT($F38&amp;"!"&amp;"$C"&amp;$G38)),$A$3:$A$20,1,0)),,3)</f>
        <v>0</v>
      </c>
      <c r="E38">
        <f t="shared" ca="1" si="0"/>
        <v>1</v>
      </c>
      <c r="F38" t="s">
        <v>59</v>
      </c>
      <c r="G38">
        <v>8</v>
      </c>
      <c r="J38" s="67" t="s">
        <v>232</v>
      </c>
      <c r="O38" t="s">
        <v>208</v>
      </c>
      <c r="P38" t="s">
        <v>156</v>
      </c>
    </row>
    <row r="39" spans="2:19" x14ac:dyDescent="0.25">
      <c r="B39">
        <v>37</v>
      </c>
      <c r="C39" cm="1">
        <f t="array" aca="1" ref="C39" ca="1">_xlfn.SWITCH((INDIRECT($F39&amp;"!"&amp;"$B"&amp;$G39)),"Lundi",1,"Mardi",1,"Mercredi",1,"Jeudi",1,"Vendredi",1,"Samedi",2,"Dimanche",3)</f>
        <v>2</v>
      </c>
      <c r="D39" cm="1">
        <f t="array" aca="1" ref="D39" ca="1">IF(ISNA(VLOOKUP((INDIRECT($F39&amp;"!"&amp;"$C"&amp;$G39)),$A$3:$A$20,1,0)),,3)</f>
        <v>0</v>
      </c>
      <c r="E39">
        <f t="shared" ca="1" si="0"/>
        <v>2</v>
      </c>
      <c r="F39" t="s">
        <v>59</v>
      </c>
      <c r="G39">
        <v>9</v>
      </c>
      <c r="J39" s="67" t="s">
        <v>233</v>
      </c>
      <c r="O39" t="s">
        <v>205</v>
      </c>
      <c r="P39" t="s">
        <v>157</v>
      </c>
    </row>
    <row r="40" spans="2:19" x14ac:dyDescent="0.25">
      <c r="B40">
        <v>38</v>
      </c>
      <c r="C40" cm="1">
        <f t="array" aca="1" ref="C40" ca="1">_xlfn.SWITCH((INDIRECT($F40&amp;"!"&amp;"$B"&amp;$G40)),"Lundi",1,"Mardi",1,"Mercredi",1,"Jeudi",1,"Vendredi",1,"Samedi",2,"Dimanche",3)</f>
        <v>3</v>
      </c>
      <c r="D40" cm="1">
        <f t="array" aca="1" ref="D40" ca="1">IF(ISNA(VLOOKUP((INDIRECT($F40&amp;"!"&amp;"$C"&amp;$G40)),$A$3:$A$20,1,0)),,3)</f>
        <v>0</v>
      </c>
      <c r="E40">
        <f t="shared" ca="1" si="0"/>
        <v>3</v>
      </c>
      <c r="F40" t="s">
        <v>59</v>
      </c>
      <c r="G40">
        <v>10</v>
      </c>
      <c r="J40" s="67" t="s">
        <v>234</v>
      </c>
      <c r="O40" t="s">
        <v>136</v>
      </c>
      <c r="P40" t="s">
        <v>151</v>
      </c>
    </row>
    <row r="41" spans="2:19" x14ac:dyDescent="0.25">
      <c r="B41">
        <v>39</v>
      </c>
      <c r="C41" cm="1">
        <f t="array" aca="1" ref="C41" ca="1">_xlfn.SWITCH((INDIRECT($F41&amp;"!"&amp;"$B"&amp;$G41)),"Lundi",1,"Mardi",1,"Mercredi",1,"Jeudi",1,"Vendredi",1,"Samedi",2,"Dimanche",3)</f>
        <v>1</v>
      </c>
      <c r="D41" cm="1">
        <f t="array" aca="1" ref="D41" ca="1">IF(ISNA(VLOOKUP((INDIRECT($F41&amp;"!"&amp;"$C"&amp;$G41)),$A$3:$A$20,1,0)),,3)</f>
        <v>0</v>
      </c>
      <c r="E41">
        <f t="shared" ca="1" si="0"/>
        <v>1</v>
      </c>
      <c r="F41" t="s">
        <v>59</v>
      </c>
      <c r="G41">
        <v>11</v>
      </c>
      <c r="J41" s="67" t="s">
        <v>235</v>
      </c>
      <c r="O41" t="s">
        <v>137</v>
      </c>
      <c r="P41" t="s">
        <v>152</v>
      </c>
    </row>
    <row r="42" spans="2:19" x14ac:dyDescent="0.25">
      <c r="B42">
        <v>40</v>
      </c>
      <c r="C42" cm="1">
        <f t="array" aca="1" ref="C42" ca="1">_xlfn.SWITCH((INDIRECT($F42&amp;"!"&amp;"$B"&amp;$G42)),"Lundi",1,"Mardi",1,"Mercredi",1,"Jeudi",1,"Vendredi",1,"Samedi",2,"Dimanche",3)</f>
        <v>1</v>
      </c>
      <c r="D42" cm="1">
        <f t="array" aca="1" ref="D42" ca="1">IF(ISNA(VLOOKUP((INDIRECT($F42&amp;"!"&amp;"$C"&amp;$G42)),$A$3:$A$20,1,0)),,3)</f>
        <v>0</v>
      </c>
      <c r="E42">
        <f t="shared" ca="1" si="0"/>
        <v>1</v>
      </c>
      <c r="F42" t="s">
        <v>59</v>
      </c>
      <c r="G42">
        <v>12</v>
      </c>
      <c r="J42" s="67" t="s">
        <v>236</v>
      </c>
      <c r="O42" t="s">
        <v>207</v>
      </c>
      <c r="P42" t="s">
        <v>153</v>
      </c>
    </row>
    <row r="43" spans="2:19" x14ac:dyDescent="0.25">
      <c r="B43">
        <v>41</v>
      </c>
      <c r="C43" cm="1">
        <f t="array" aca="1" ref="C43" ca="1">_xlfn.SWITCH((INDIRECT($F43&amp;"!"&amp;"$B"&amp;$G43)),"Lundi",1,"Mardi",1,"Mercredi",1,"Jeudi",1,"Vendredi",1,"Samedi",2,"Dimanche",3)</f>
        <v>1</v>
      </c>
      <c r="D43" cm="1">
        <f t="array" aca="1" ref="D43" ca="1">IF(ISNA(VLOOKUP((INDIRECT($F43&amp;"!"&amp;"$C"&amp;$G43)),$A$3:$A$20,1,0)),,3)</f>
        <v>0</v>
      </c>
      <c r="E43">
        <f t="shared" ca="1" si="0"/>
        <v>1</v>
      </c>
      <c r="F43" t="s">
        <v>59</v>
      </c>
      <c r="G43">
        <v>13</v>
      </c>
      <c r="J43" s="67" t="s">
        <v>237</v>
      </c>
      <c r="O43" t="s">
        <v>209</v>
      </c>
      <c r="P43" t="s">
        <v>155</v>
      </c>
    </row>
    <row r="44" spans="2:19" x14ac:dyDescent="0.25">
      <c r="B44">
        <v>42</v>
      </c>
      <c r="C44" cm="1">
        <f t="array" aca="1" ref="C44" ca="1">_xlfn.SWITCH((INDIRECT($F44&amp;"!"&amp;"$B"&amp;$G44)),"Lundi",1,"Mardi",1,"Mercredi",1,"Jeudi",1,"Vendredi",1,"Samedi",2,"Dimanche",3)</f>
        <v>1</v>
      </c>
      <c r="D44" cm="1">
        <f t="array" aca="1" ref="D44" ca="1">IF(ISNA(VLOOKUP((INDIRECT($F44&amp;"!"&amp;"$C"&amp;$G44)),$A$3:$A$20,1,0)),,3)</f>
        <v>3</v>
      </c>
      <c r="E44">
        <f t="shared" ca="1" si="0"/>
        <v>4</v>
      </c>
      <c r="F44" t="s">
        <v>59</v>
      </c>
      <c r="G44">
        <v>14</v>
      </c>
      <c r="J44" s="67" t="s">
        <v>238</v>
      </c>
      <c r="O44" t="s">
        <v>210</v>
      </c>
      <c r="P44" t="s">
        <v>165</v>
      </c>
    </row>
    <row r="45" spans="2:19" x14ac:dyDescent="0.25">
      <c r="B45">
        <v>43</v>
      </c>
      <c r="C45" cm="1">
        <f t="array" aca="1" ref="C45" ca="1">_xlfn.SWITCH((INDIRECT($F45&amp;"!"&amp;"$B"&amp;$G45)),"Lundi",1,"Mardi",1,"Mercredi",1,"Jeudi",1,"Vendredi",1,"Samedi",2,"Dimanche",3)</f>
        <v>1</v>
      </c>
      <c r="D45" cm="1">
        <f t="array" aca="1" ref="D45" ca="1">IF(ISNA(VLOOKUP((INDIRECT($F45&amp;"!"&amp;"$C"&amp;$G45)),$A$3:$A$20,1,0)),,3)</f>
        <v>0</v>
      </c>
      <c r="E45">
        <f t="shared" ca="1" si="0"/>
        <v>1</v>
      </c>
      <c r="F45" t="s">
        <v>59</v>
      </c>
      <c r="G45">
        <v>15</v>
      </c>
      <c r="J45" s="67" t="s">
        <v>239</v>
      </c>
      <c r="P45" t="s">
        <v>176</v>
      </c>
    </row>
    <row r="46" spans="2:19" x14ac:dyDescent="0.25">
      <c r="B46">
        <v>44</v>
      </c>
      <c r="C46" cm="1">
        <f t="array" aca="1" ref="C46" ca="1">_xlfn.SWITCH((INDIRECT($F46&amp;"!"&amp;"$B"&amp;$G46)),"Lundi",1,"Mardi",1,"Mercredi",1,"Jeudi",1,"Vendredi",1,"Samedi",2,"Dimanche",3)</f>
        <v>2</v>
      </c>
      <c r="D46" cm="1">
        <f t="array" aca="1" ref="D46" ca="1">IF(ISNA(VLOOKUP((INDIRECT($F46&amp;"!"&amp;"$C"&amp;$G46)),$A$3:$A$20,1,0)),,3)</f>
        <v>0</v>
      </c>
      <c r="E46">
        <f t="shared" ca="1" si="0"/>
        <v>2</v>
      </c>
      <c r="F46" t="s">
        <v>59</v>
      </c>
      <c r="G46">
        <v>16</v>
      </c>
      <c r="J46" s="67" t="s">
        <v>240</v>
      </c>
      <c r="P46" t="s">
        <v>178</v>
      </c>
    </row>
    <row r="47" spans="2:19" x14ac:dyDescent="0.25">
      <c r="B47">
        <v>45</v>
      </c>
      <c r="C47" cm="1">
        <f t="array" aca="1" ref="C47" ca="1">_xlfn.SWITCH((INDIRECT($F47&amp;"!"&amp;"$B"&amp;$G47)),"Lundi",1,"Mardi",1,"Mercredi",1,"Jeudi",1,"Vendredi",1,"Samedi",2,"Dimanche",3)</f>
        <v>3</v>
      </c>
      <c r="D47" cm="1">
        <f t="array" aca="1" ref="D47" ca="1">IF(ISNA(VLOOKUP((INDIRECT($F47&amp;"!"&amp;"$C"&amp;$G47)),$A$3:$A$20,1,0)),,3)</f>
        <v>0</v>
      </c>
      <c r="E47">
        <f t="shared" ca="1" si="0"/>
        <v>3</v>
      </c>
      <c r="F47" t="s">
        <v>59</v>
      </c>
      <c r="G47">
        <v>17</v>
      </c>
      <c r="J47" s="67" t="s">
        <v>241</v>
      </c>
      <c r="P47" t="s">
        <v>190</v>
      </c>
    </row>
    <row r="48" spans="2:19" x14ac:dyDescent="0.25">
      <c r="B48">
        <v>46</v>
      </c>
      <c r="C48" cm="1">
        <f t="array" aca="1" ref="C48" ca="1">_xlfn.SWITCH((INDIRECT($F48&amp;"!"&amp;"$B"&amp;$G48)),"Lundi",1,"Mardi",1,"Mercredi",1,"Jeudi",1,"Vendredi",1,"Samedi",2,"Dimanche",3)</f>
        <v>1</v>
      </c>
      <c r="D48" cm="1">
        <f t="array" aca="1" ref="D48" ca="1">IF(ISNA(VLOOKUP((INDIRECT($F48&amp;"!"&amp;"$C"&amp;$G48)),$A$3:$A$20,1,0)),,3)</f>
        <v>0</v>
      </c>
      <c r="E48">
        <f t="shared" ca="1" si="0"/>
        <v>1</v>
      </c>
      <c r="F48" t="s">
        <v>59</v>
      </c>
      <c r="G48">
        <v>18</v>
      </c>
      <c r="J48" s="67" t="s">
        <v>242</v>
      </c>
      <c r="P48" t="s">
        <v>191</v>
      </c>
    </row>
    <row r="49" spans="2:16" x14ac:dyDescent="0.25">
      <c r="B49">
        <v>47</v>
      </c>
      <c r="C49" cm="1">
        <f t="array" aca="1" ref="C49" ca="1">_xlfn.SWITCH((INDIRECT($F49&amp;"!"&amp;"$B"&amp;$G49)),"Lundi",1,"Mardi",1,"Mercredi",1,"Jeudi",1,"Vendredi",1,"Samedi",2,"Dimanche",3)</f>
        <v>1</v>
      </c>
      <c r="D49" cm="1">
        <f t="array" aca="1" ref="D49" ca="1">IF(ISNA(VLOOKUP((INDIRECT($F49&amp;"!"&amp;"$C"&amp;$G49)),$A$3:$A$20,1,0)),,3)</f>
        <v>0</v>
      </c>
      <c r="E49">
        <f t="shared" ca="1" si="0"/>
        <v>1</v>
      </c>
      <c r="F49" t="s">
        <v>59</v>
      </c>
      <c r="G49">
        <v>19</v>
      </c>
      <c r="J49" s="67" t="s">
        <v>243</v>
      </c>
      <c r="P49" t="s">
        <v>192</v>
      </c>
    </row>
    <row r="50" spans="2:16" x14ac:dyDescent="0.25">
      <c r="B50">
        <v>48</v>
      </c>
      <c r="C50" cm="1">
        <f t="array" aca="1" ref="C50" ca="1">_xlfn.SWITCH((INDIRECT($F50&amp;"!"&amp;"$B"&amp;$G50)),"Lundi",1,"Mardi",1,"Mercredi",1,"Jeudi",1,"Vendredi",1,"Samedi",2,"Dimanche",3)</f>
        <v>1</v>
      </c>
      <c r="D50" cm="1">
        <f t="array" aca="1" ref="D50" ca="1">IF(ISNA(VLOOKUP((INDIRECT($F50&amp;"!"&amp;"$C"&amp;$G50)),$A$3:$A$20,1,0)),,3)</f>
        <v>0</v>
      </c>
      <c r="E50">
        <f t="shared" ca="1" si="0"/>
        <v>1</v>
      </c>
      <c r="F50" t="s">
        <v>59</v>
      </c>
      <c r="G50">
        <v>20</v>
      </c>
      <c r="J50" s="67" t="s">
        <v>244</v>
      </c>
      <c r="P50" t="s">
        <v>193</v>
      </c>
    </row>
    <row r="51" spans="2:16" x14ac:dyDescent="0.25">
      <c r="B51">
        <v>49</v>
      </c>
      <c r="C51" cm="1">
        <f t="array" aca="1" ref="C51" ca="1">_xlfn.SWITCH((INDIRECT($F51&amp;"!"&amp;"$B"&amp;$G51)),"Lundi",1,"Mardi",1,"Mercredi",1,"Jeudi",1,"Vendredi",1,"Samedi",2,"Dimanche",3)</f>
        <v>1</v>
      </c>
      <c r="D51" cm="1">
        <f t="array" aca="1" ref="D51" ca="1">IF(ISNA(VLOOKUP((INDIRECT($F51&amp;"!"&amp;"$C"&amp;$G51)),$A$3:$A$20,1,0)),,3)</f>
        <v>0</v>
      </c>
      <c r="E51">
        <f t="shared" ca="1" si="0"/>
        <v>1</v>
      </c>
      <c r="F51" t="s">
        <v>59</v>
      </c>
      <c r="G51">
        <v>21</v>
      </c>
      <c r="J51" s="67" t="s">
        <v>245</v>
      </c>
      <c r="P51" t="s">
        <v>177</v>
      </c>
    </row>
    <row r="52" spans="2:16" x14ac:dyDescent="0.25">
      <c r="B52">
        <v>50</v>
      </c>
      <c r="C52" cm="1">
        <f t="array" aca="1" ref="C52" ca="1">_xlfn.SWITCH((INDIRECT($F52&amp;"!"&amp;"$B"&amp;$G52)),"Lundi",1,"Mardi",1,"Mercredi",1,"Jeudi",1,"Vendredi",1,"Samedi",2,"Dimanche",3)</f>
        <v>1</v>
      </c>
      <c r="D52" cm="1">
        <f t="array" aca="1" ref="D52" ca="1">IF(ISNA(VLOOKUP((INDIRECT($F52&amp;"!"&amp;"$C"&amp;$G52)),$A$3:$A$20,1,0)),,3)</f>
        <v>0</v>
      </c>
      <c r="E52">
        <f t="shared" ca="1" si="0"/>
        <v>1</v>
      </c>
      <c r="F52" t="s">
        <v>59</v>
      </c>
      <c r="G52">
        <v>22</v>
      </c>
      <c r="J52" s="67" t="s">
        <v>246</v>
      </c>
      <c r="P52" t="s">
        <v>154</v>
      </c>
    </row>
    <row r="53" spans="2:16" x14ac:dyDescent="0.25">
      <c r="B53">
        <v>51</v>
      </c>
      <c r="C53" cm="1">
        <f t="array" aca="1" ref="C53" ca="1">_xlfn.SWITCH((INDIRECT($F53&amp;"!"&amp;"$B"&amp;$G53)),"Lundi",1,"Mardi",1,"Mercredi",1,"Jeudi",1,"Vendredi",1,"Samedi",2,"Dimanche",3)</f>
        <v>2</v>
      </c>
      <c r="D53" cm="1">
        <f t="array" aca="1" ref="D53" ca="1">IF(ISNA(VLOOKUP((INDIRECT($F53&amp;"!"&amp;"$C"&amp;$G53)),$A$3:$A$20,1,0)),,3)</f>
        <v>0</v>
      </c>
      <c r="E53">
        <f t="shared" ca="1" si="0"/>
        <v>2</v>
      </c>
      <c r="F53" t="s">
        <v>59</v>
      </c>
      <c r="G53">
        <v>23</v>
      </c>
      <c r="P53" t="s">
        <v>158</v>
      </c>
    </row>
    <row r="54" spans="2:16" x14ac:dyDescent="0.25">
      <c r="B54">
        <v>52</v>
      </c>
      <c r="C54" cm="1">
        <f t="array" aca="1" ref="C54" ca="1">_xlfn.SWITCH((INDIRECT($F54&amp;"!"&amp;"$B"&amp;$G54)),"Lundi",1,"Mardi",1,"Mercredi",1,"Jeudi",1,"Vendredi",1,"Samedi",2,"Dimanche",3)</f>
        <v>3</v>
      </c>
      <c r="D54" cm="1">
        <f t="array" aca="1" ref="D54" ca="1">IF(ISNA(VLOOKUP((INDIRECT($F54&amp;"!"&amp;"$C"&amp;$G54)),$A$3:$A$20,1,0)),,3)</f>
        <v>0</v>
      </c>
      <c r="E54">
        <f t="shared" ca="1" si="0"/>
        <v>3</v>
      </c>
      <c r="F54" t="s">
        <v>59</v>
      </c>
      <c r="G54">
        <v>24</v>
      </c>
      <c r="J54" t="s">
        <v>260</v>
      </c>
      <c r="P54" t="s">
        <v>160</v>
      </c>
    </row>
    <row r="55" spans="2:16" x14ac:dyDescent="0.25">
      <c r="B55">
        <v>53</v>
      </c>
      <c r="C55" cm="1">
        <f t="array" aca="1" ref="C55" ca="1">_xlfn.SWITCH((INDIRECT($F55&amp;"!"&amp;"$B"&amp;$G55)),"Lundi",1,"Mardi",1,"Mercredi",1,"Jeudi",1,"Vendredi",1,"Samedi",2,"Dimanche",3)</f>
        <v>1</v>
      </c>
      <c r="D55" cm="1">
        <f t="array" aca="1" ref="D55" ca="1">IF(ISNA(VLOOKUP((INDIRECT($F55&amp;"!"&amp;"$C"&amp;$G55)),$A$3:$A$20,1,0)),,3)</f>
        <v>0</v>
      </c>
      <c r="E55">
        <f t="shared" ca="1" si="0"/>
        <v>1</v>
      </c>
      <c r="F55" t="s">
        <v>59</v>
      </c>
      <c r="G55">
        <v>25</v>
      </c>
      <c r="J55" t="s">
        <v>261</v>
      </c>
      <c r="P55" t="s">
        <v>163</v>
      </c>
    </row>
    <row r="56" spans="2:16" x14ac:dyDescent="0.25">
      <c r="B56">
        <v>54</v>
      </c>
      <c r="C56" cm="1">
        <f t="array" aca="1" ref="C56" ca="1">_xlfn.SWITCH((INDIRECT($F56&amp;"!"&amp;"$B"&amp;$G56)),"Lundi",1,"Mardi",1,"Mercredi",1,"Jeudi",1,"Vendredi",1,"Samedi",2,"Dimanche",3)</f>
        <v>1</v>
      </c>
      <c r="D56" cm="1">
        <f t="array" aca="1" ref="D56" ca="1">IF(ISNA(VLOOKUP((INDIRECT($F56&amp;"!"&amp;"$C"&amp;$G56)),$A$3:$A$20,1,0)),,3)</f>
        <v>0</v>
      </c>
      <c r="E56">
        <f t="shared" ca="1" si="0"/>
        <v>1</v>
      </c>
      <c r="F56" t="s">
        <v>59</v>
      </c>
      <c r="G56">
        <v>26</v>
      </c>
      <c r="J56" t="s">
        <v>262</v>
      </c>
      <c r="P56" t="s">
        <v>166</v>
      </c>
    </row>
    <row r="57" spans="2:16" x14ac:dyDescent="0.25">
      <c r="B57">
        <v>55</v>
      </c>
      <c r="C57" cm="1">
        <f t="array" aca="1" ref="C57" ca="1">_xlfn.SWITCH((INDIRECT($F57&amp;"!"&amp;"$B"&amp;$G57)),"Lundi",1,"Mardi",1,"Mercredi",1,"Jeudi",1,"Vendredi",1,"Samedi",2,"Dimanche",3)</f>
        <v>1</v>
      </c>
      <c r="D57" cm="1">
        <f t="array" aca="1" ref="D57" ca="1">IF(ISNA(VLOOKUP((INDIRECT($F57&amp;"!"&amp;"$C"&amp;$G57)),$A$3:$A$20,1,0)),,3)</f>
        <v>0</v>
      </c>
      <c r="E57">
        <f t="shared" ca="1" si="0"/>
        <v>1</v>
      </c>
      <c r="F57" t="s">
        <v>59</v>
      </c>
      <c r="G57">
        <v>27</v>
      </c>
      <c r="J57" t="s">
        <v>263</v>
      </c>
      <c r="P57" t="s">
        <v>173</v>
      </c>
    </row>
    <row r="58" spans="2:16" x14ac:dyDescent="0.25">
      <c r="B58">
        <v>56</v>
      </c>
      <c r="C58" cm="1">
        <f t="array" aca="1" ref="C58" ca="1">_xlfn.SWITCH((INDIRECT($F58&amp;"!"&amp;"$B"&amp;$G58)),"Lundi",1,"Mardi",1,"Mercredi",1,"Jeudi",1,"Vendredi",1,"Samedi",2,"Dimanche",3)</f>
        <v>1</v>
      </c>
      <c r="D58" cm="1">
        <f t="array" aca="1" ref="D58" ca="1">IF(ISNA(VLOOKUP((INDIRECT($F58&amp;"!"&amp;"$C"&amp;$G58)),$A$3:$A$20,1,0)),,3)</f>
        <v>0</v>
      </c>
      <c r="E58">
        <f t="shared" ca="1" si="0"/>
        <v>1</v>
      </c>
      <c r="F58" t="s">
        <v>59</v>
      </c>
      <c r="G58">
        <v>28</v>
      </c>
      <c r="J58" t="s">
        <v>264</v>
      </c>
      <c r="P58" t="s">
        <v>194</v>
      </c>
    </row>
    <row r="59" spans="2:16" x14ac:dyDescent="0.25">
      <c r="B59">
        <v>57</v>
      </c>
      <c r="C59" cm="1">
        <f t="array" aca="1" ref="C59" ca="1">_xlfn.SWITCH((INDIRECT($F59&amp;"!"&amp;"$B"&amp;$G59)),"Lundi",1,"Mardi",1,"Mercredi",1,"Jeudi",1,"Vendredi",1,"Samedi",2,"Dimanche",3)</f>
        <v>1</v>
      </c>
      <c r="D59" cm="1">
        <f t="array" aca="1" ref="D59" ca="1">IF(ISNA(VLOOKUP((INDIRECT($F59&amp;"!"&amp;"$C"&amp;$G59)),$A$3:$A$20,1,0)),,3)</f>
        <v>0</v>
      </c>
      <c r="E59">
        <f t="shared" ca="1" si="0"/>
        <v>1</v>
      </c>
      <c r="F59" t="s">
        <v>59</v>
      </c>
      <c r="G59">
        <v>29</v>
      </c>
      <c r="J59" t="s">
        <v>265</v>
      </c>
    </row>
    <row r="60" spans="2:16" x14ac:dyDescent="0.25">
      <c r="B60">
        <v>58</v>
      </c>
      <c r="C60" cm="1">
        <f t="array" aca="1" ref="C60" ca="1">_xlfn.SWITCH((INDIRECT($F60&amp;"!"&amp;"$B"&amp;$G60)),"Lundi",1,"Mardi",1,"Mercredi",1,"Jeudi",1,"Vendredi",1,"Samedi",2,"Dimanche",3)</f>
        <v>2</v>
      </c>
      <c r="D60" cm="1">
        <f t="array" aca="1" ref="D60" ca="1">IF(ISNA(VLOOKUP((INDIRECT($F60&amp;"!"&amp;"$C"&amp;$G60)),$A$3:$A$20,1,0)),,3)</f>
        <v>0</v>
      </c>
      <c r="E60">
        <f t="shared" ca="1" si="0"/>
        <v>2</v>
      </c>
      <c r="F60" t="s">
        <v>59</v>
      </c>
      <c r="G60">
        <v>30</v>
      </c>
      <c r="J60" t="s">
        <v>266</v>
      </c>
    </row>
    <row r="61" spans="2:16" x14ac:dyDescent="0.25">
      <c r="B61">
        <v>59</v>
      </c>
      <c r="C61" cm="1">
        <f t="array" aca="1" ref="C61" ca="1">_xlfn.SWITCH((INDIRECT($F61&amp;"!"&amp;"$B"&amp;$G61)),"Lundi",1,"Mardi",1,"Mercredi",1,"Jeudi",1,"Vendredi",1,"Samedi",2,"Dimanche",3)</f>
        <v>3</v>
      </c>
      <c r="D61" cm="1">
        <f t="array" aca="1" ref="D61" ca="1">IF(ISNA(VLOOKUP((INDIRECT($F61&amp;"!"&amp;"$C"&amp;$G61)),$A$3:$A$20,1,0)),,3)</f>
        <v>0</v>
      </c>
      <c r="E61">
        <f t="shared" ca="1" si="0"/>
        <v>3</v>
      </c>
      <c r="F61" t="s">
        <v>59</v>
      </c>
      <c r="G61">
        <v>31</v>
      </c>
    </row>
    <row r="62" spans="2:16" x14ac:dyDescent="0.25">
      <c r="B62">
        <v>60</v>
      </c>
      <c r="C62" cm="1">
        <f t="array" aca="1" ref="C62" ca="1">_xlfn.SWITCH((INDIRECT($F62&amp;"!"&amp;"$B"&amp;$G62)),"Lundi",1,"Mardi",1,"Mercredi",1,"Jeudi",1,"Vendredi",1,"Samedi",2,"Dimanche",3)</f>
        <v>1</v>
      </c>
      <c r="D62" cm="1">
        <f t="array" aca="1" ref="D62" ca="1">IF(ISNA(VLOOKUP((INDIRECT($F62&amp;"!"&amp;"$C"&amp;$G62)),$A$3:$A$20,1,0)),,3)</f>
        <v>0</v>
      </c>
      <c r="E62">
        <f t="shared" ca="1" si="0"/>
        <v>1</v>
      </c>
      <c r="F62" t="s">
        <v>59</v>
      </c>
      <c r="G62">
        <v>32</v>
      </c>
    </row>
    <row r="63" spans="2:16" x14ac:dyDescent="0.25">
      <c r="B63">
        <v>61</v>
      </c>
      <c r="C63" cm="1">
        <f t="array" aca="1" ref="C63" ca="1">_xlfn.SWITCH((INDIRECT($F63&amp;"!"&amp;"$B"&amp;$G63)),"Lundi",1,"Mardi",1,"Mercredi",1,"Jeudi",1,"Vendredi",1,"Samedi",2,"Dimanche",3)</f>
        <v>1</v>
      </c>
      <c r="D63" cm="1">
        <f t="array" aca="1" ref="D63" ca="1">IF(ISNA(VLOOKUP((INDIRECT($F63&amp;"!"&amp;"$C"&amp;$G63)),$A$3:$A$20,1,0)),,3)</f>
        <v>0</v>
      </c>
      <c r="E63">
        <f t="shared" ca="1" si="0"/>
        <v>1</v>
      </c>
      <c r="F63" t="s">
        <v>59</v>
      </c>
      <c r="G63">
        <v>33</v>
      </c>
      <c r="J63" t="s">
        <v>57</v>
      </c>
      <c r="K63" t="s">
        <v>255</v>
      </c>
      <c r="L63" t="s">
        <v>256</v>
      </c>
    </row>
    <row r="64" spans="2:16" x14ac:dyDescent="0.25">
      <c r="B64">
        <v>62</v>
      </c>
      <c r="C64" cm="1">
        <f t="array" aca="1" ref="C64" ca="1">_xlfn.SWITCH((INDIRECT($F64&amp;"!"&amp;"$B"&amp;$G64)),"Lundi",1,"Mardi",1,"Mercredi",1,"Jeudi",1,"Vendredi",1,"Samedi",2,"Dimanche",3)</f>
        <v>1</v>
      </c>
      <c r="D64" cm="1">
        <f t="array" aca="1" ref="D64" ca="1">IF(ISNA(VLOOKUP((INDIRECT($F64&amp;"!"&amp;"$C"&amp;$G64)),$A$3:$A$20,1,0)),,3)</f>
        <v>0</v>
      </c>
      <c r="E64">
        <f t="shared" ca="1" si="0"/>
        <v>1</v>
      </c>
      <c r="F64" t="s">
        <v>64</v>
      </c>
      <c r="G64">
        <v>4</v>
      </c>
      <c r="J64" t="s">
        <v>58</v>
      </c>
      <c r="K64">
        <v>3</v>
      </c>
      <c r="L64">
        <v>33</v>
      </c>
    </row>
    <row r="65" spans="2:12" x14ac:dyDescent="0.25">
      <c r="B65">
        <v>63</v>
      </c>
      <c r="C65" cm="1">
        <f t="array" aca="1" ref="C65" ca="1">_xlfn.SWITCH((INDIRECT($F65&amp;"!"&amp;"$B"&amp;$G65)),"Lundi",1,"Mardi",1,"Mercredi",1,"Jeudi",1,"Vendredi",1,"Samedi",2,"Dimanche",3)</f>
        <v>1</v>
      </c>
      <c r="D65" cm="1">
        <f t="array" aca="1" ref="D65" ca="1">IF(ISNA(VLOOKUP((INDIRECT($F65&amp;"!"&amp;"$C"&amp;$G65)),$A$3:$A$20,1,0)),,3)</f>
        <v>0</v>
      </c>
      <c r="E65">
        <f t="shared" ca="1" si="0"/>
        <v>1</v>
      </c>
      <c r="F65" t="s">
        <v>64</v>
      </c>
      <c r="G65">
        <v>5</v>
      </c>
      <c r="J65" t="s">
        <v>59</v>
      </c>
      <c r="K65">
        <v>34</v>
      </c>
      <c r="L65">
        <v>63</v>
      </c>
    </row>
    <row r="66" spans="2:12" x14ac:dyDescent="0.25">
      <c r="B66">
        <v>64</v>
      </c>
      <c r="C66" cm="1">
        <f t="array" aca="1" ref="C66" ca="1">_xlfn.SWITCH((INDIRECT($F66&amp;"!"&amp;"$B"&amp;$G66)),"Lundi",1,"Mardi",1,"Mercredi",1,"Jeudi",1,"Vendredi",1,"Samedi",2,"Dimanche",3)</f>
        <v>1</v>
      </c>
      <c r="D66" cm="1">
        <f t="array" aca="1" ref="D66" ca="1">IF(ISNA(VLOOKUP((INDIRECT($F66&amp;"!"&amp;"$C"&amp;$G66)),$A$3:$A$20,1,0)),,3)</f>
        <v>0</v>
      </c>
      <c r="E66">
        <f t="shared" ca="1" si="0"/>
        <v>1</v>
      </c>
      <c r="F66" t="s">
        <v>64</v>
      </c>
      <c r="G66">
        <v>6</v>
      </c>
      <c r="J66" t="s">
        <v>64</v>
      </c>
      <c r="K66">
        <v>64</v>
      </c>
      <c r="L66">
        <v>93</v>
      </c>
    </row>
    <row r="67" spans="2:12" x14ac:dyDescent="0.25">
      <c r="B67">
        <v>65</v>
      </c>
      <c r="C67" cm="1">
        <f t="array" aca="1" ref="C67" ca="1">_xlfn.SWITCH((INDIRECT($F67&amp;"!"&amp;"$B"&amp;$G67)),"Lundi",1,"Mardi",1,"Mercredi",1,"Jeudi",1,"Vendredi",1,"Samedi",2,"Dimanche",3)</f>
        <v>2</v>
      </c>
      <c r="D67" cm="1">
        <f t="array" aca="1" ref="D67" ca="1">IF(ISNA(VLOOKUP((INDIRECT($F67&amp;"!"&amp;"$C"&amp;$G67)),$A$3:$A$20,1,0)),,3)</f>
        <v>0</v>
      </c>
      <c r="E67">
        <f t="shared" ca="1" si="0"/>
        <v>2</v>
      </c>
      <c r="F67" t="s">
        <v>64</v>
      </c>
      <c r="G67">
        <v>7</v>
      </c>
      <c r="J67" t="s">
        <v>108</v>
      </c>
      <c r="K67">
        <v>94</v>
      </c>
      <c r="L67">
        <v>123</v>
      </c>
    </row>
    <row r="68" spans="2:12" x14ac:dyDescent="0.25">
      <c r="B68">
        <v>66</v>
      </c>
      <c r="C68" cm="1">
        <f t="array" aca="1" ref="C68" ca="1">_xlfn.SWITCH((INDIRECT($F68&amp;"!"&amp;"$B"&amp;$G68)),"Lundi",1,"Mardi",1,"Mercredi",1,"Jeudi",1,"Vendredi",1,"Samedi",2,"Dimanche",3)</f>
        <v>3</v>
      </c>
      <c r="D68" cm="1">
        <f t="array" aca="1" ref="D68" ca="1">IF(ISNA(VLOOKUP((INDIRECT($F68&amp;"!"&amp;"$C"&amp;$G68)),$A$3:$A$20,1,0)),,3)</f>
        <v>0</v>
      </c>
      <c r="E68">
        <f t="shared" ref="E68:E94" ca="1" si="3">SUM(C68,D68)</f>
        <v>3</v>
      </c>
      <c r="F68" t="s">
        <v>64</v>
      </c>
      <c r="G68">
        <v>8</v>
      </c>
      <c r="J68" t="s">
        <v>110</v>
      </c>
      <c r="K68">
        <v>124</v>
      </c>
      <c r="L68">
        <v>151</v>
      </c>
    </row>
    <row r="69" spans="2:12" x14ac:dyDescent="0.25">
      <c r="B69">
        <v>67</v>
      </c>
      <c r="C69" cm="1">
        <f t="array" aca="1" ref="C69" ca="1">_xlfn.SWITCH((INDIRECT($F69&amp;"!"&amp;"$B"&amp;$G69)),"Lundi",1,"Mardi",1,"Mercredi",1,"Jeudi",1,"Vendredi",1,"Samedi",2,"Dimanche",3)</f>
        <v>1</v>
      </c>
      <c r="D69" cm="1">
        <f t="array" aca="1" ref="D69" ca="1">IF(ISNA(VLOOKUP((INDIRECT($F69&amp;"!"&amp;"$C"&amp;$G69)),$A$3:$A$20,1,0)),,3)</f>
        <v>0</v>
      </c>
      <c r="E69">
        <f t="shared" ca="1" si="3"/>
        <v>1</v>
      </c>
      <c r="F69" t="s">
        <v>64</v>
      </c>
      <c r="G69">
        <v>9</v>
      </c>
      <c r="J69" t="s">
        <v>111</v>
      </c>
      <c r="K69">
        <v>152</v>
      </c>
      <c r="L69">
        <v>182</v>
      </c>
    </row>
    <row r="70" spans="2:12" x14ac:dyDescent="0.25">
      <c r="B70">
        <v>68</v>
      </c>
      <c r="C70" cm="1">
        <f t="array" aca="1" ref="C70" ca="1">_xlfn.SWITCH((INDIRECT($F70&amp;"!"&amp;"$B"&amp;$G70)),"Lundi",1,"Mardi",1,"Mercredi",1,"Jeudi",1,"Vendredi",1,"Samedi",2,"Dimanche",3)</f>
        <v>1</v>
      </c>
      <c r="D70" cm="1">
        <f t="array" aca="1" ref="D70" ca="1">IF(ISNA(VLOOKUP((INDIRECT($F70&amp;"!"&amp;"$C"&amp;$G70)),$A$3:$A$20,1,0)),,3)</f>
        <v>0</v>
      </c>
      <c r="E70">
        <f t="shared" ca="1" si="3"/>
        <v>1</v>
      </c>
      <c r="F70" t="s">
        <v>64</v>
      </c>
      <c r="G70">
        <v>10</v>
      </c>
      <c r="J70" t="s">
        <v>114</v>
      </c>
      <c r="K70">
        <v>183</v>
      </c>
      <c r="L70">
        <v>212</v>
      </c>
    </row>
    <row r="71" spans="2:12" x14ac:dyDescent="0.25">
      <c r="B71">
        <v>69</v>
      </c>
      <c r="C71" cm="1">
        <f t="array" aca="1" ref="C71" ca="1">_xlfn.SWITCH((INDIRECT($F71&amp;"!"&amp;"$B"&amp;$G71)),"Lundi",1,"Mardi",1,"Mercredi",1,"Jeudi",1,"Vendredi",1,"Samedi",2,"Dimanche",3)</f>
        <v>1</v>
      </c>
      <c r="D71" cm="1">
        <f t="array" aca="1" ref="D71" ca="1">IF(ISNA(VLOOKUP((INDIRECT($F71&amp;"!"&amp;"$C"&amp;$G71)),$A$3:$A$20,1,0)),,3)</f>
        <v>0</v>
      </c>
      <c r="E71">
        <f t="shared" ca="1" si="3"/>
        <v>1</v>
      </c>
      <c r="F71" t="s">
        <v>64</v>
      </c>
      <c r="G71">
        <v>11</v>
      </c>
      <c r="J71" t="s">
        <v>116</v>
      </c>
      <c r="K71">
        <v>213</v>
      </c>
      <c r="L71">
        <v>243</v>
      </c>
    </row>
    <row r="72" spans="2:12" x14ac:dyDescent="0.25">
      <c r="B72">
        <v>70</v>
      </c>
      <c r="C72" cm="1">
        <f t="array" aca="1" ref="C72" ca="1">_xlfn.SWITCH((INDIRECT($F72&amp;"!"&amp;"$B"&amp;$G72)),"Lundi",1,"Mardi",1,"Mercredi",1,"Jeudi",1,"Vendredi",1,"Samedi",2,"Dimanche",3)</f>
        <v>1</v>
      </c>
      <c r="D72" cm="1">
        <f t="array" aca="1" ref="D72" ca="1">IF(ISNA(VLOOKUP((INDIRECT($F72&amp;"!"&amp;"$C"&amp;$G72)),$A$3:$A$20,1,0)),,3)</f>
        <v>0</v>
      </c>
      <c r="E72">
        <f t="shared" ca="1" si="3"/>
        <v>1</v>
      </c>
      <c r="F72" t="s">
        <v>64</v>
      </c>
      <c r="G72">
        <v>12</v>
      </c>
      <c r="J72" t="s">
        <v>252</v>
      </c>
      <c r="K72">
        <v>244</v>
      </c>
      <c r="L72">
        <v>273</v>
      </c>
    </row>
    <row r="73" spans="2:12" x14ac:dyDescent="0.25">
      <c r="B73">
        <v>71</v>
      </c>
      <c r="C73" cm="1">
        <f t="array" aca="1" ref="C73" ca="1">_xlfn.SWITCH((INDIRECT($F73&amp;"!"&amp;"$B"&amp;$G73)),"Lundi",1,"Mardi",1,"Mercredi",1,"Jeudi",1,"Vendredi",1,"Samedi",2,"Dimanche",3)</f>
        <v>1</v>
      </c>
      <c r="D73" cm="1">
        <f t="array" aca="1" ref="D73" ca="1">IF(ISNA(VLOOKUP((INDIRECT($F73&amp;"!"&amp;"$C"&amp;$G73)),$A$3:$A$20,1,0)),,3)</f>
        <v>0</v>
      </c>
      <c r="E73">
        <f t="shared" ca="1" si="3"/>
        <v>1</v>
      </c>
      <c r="F73" t="s">
        <v>64</v>
      </c>
      <c r="G73">
        <v>13</v>
      </c>
      <c r="J73" t="s">
        <v>253</v>
      </c>
      <c r="K73">
        <v>274</v>
      </c>
      <c r="L73">
        <v>304</v>
      </c>
    </row>
    <row r="74" spans="2:12" x14ac:dyDescent="0.25">
      <c r="B74">
        <v>72</v>
      </c>
      <c r="C74" cm="1">
        <f t="array" aca="1" ref="C74" ca="1">_xlfn.SWITCH((INDIRECT($F74&amp;"!"&amp;"$B"&amp;$G74)),"Lundi",1,"Mardi",1,"Mercredi",1,"Jeudi",1,"Vendredi",1,"Samedi",2,"Dimanche",3)</f>
        <v>2</v>
      </c>
      <c r="D74" cm="1">
        <f t="array" aca="1" ref="D74" ca="1">IF(ISNA(VLOOKUP((INDIRECT($F74&amp;"!"&amp;"$C"&amp;$G74)),$A$3:$A$20,1,0)),,3)</f>
        <v>0</v>
      </c>
      <c r="E74">
        <f t="shared" ca="1" si="3"/>
        <v>2</v>
      </c>
      <c r="F74" t="s">
        <v>64</v>
      </c>
      <c r="G74">
        <v>14</v>
      </c>
      <c r="J74" t="s">
        <v>247</v>
      </c>
      <c r="K74">
        <v>305</v>
      </c>
      <c r="L74">
        <v>335</v>
      </c>
    </row>
    <row r="75" spans="2:12" x14ac:dyDescent="0.25">
      <c r="B75">
        <v>73</v>
      </c>
      <c r="C75" cm="1">
        <f t="array" aca="1" ref="C75" ca="1">_xlfn.SWITCH((INDIRECT($F75&amp;"!"&amp;"$B"&amp;$G75)),"Lundi",1,"Mardi",1,"Mercredi",1,"Jeudi",1,"Vendredi",1,"Samedi",2,"Dimanche",3)</f>
        <v>3</v>
      </c>
      <c r="D75" cm="1">
        <f t="array" aca="1" ref="D75" ca="1">IF(ISNA(VLOOKUP((INDIRECT($F75&amp;"!"&amp;"$C"&amp;$G75)),$A$3:$A$20,1,0)),,3)</f>
        <v>0</v>
      </c>
      <c r="E75">
        <f t="shared" ca="1" si="3"/>
        <v>3</v>
      </c>
      <c r="F75" t="s">
        <v>64</v>
      </c>
      <c r="G75">
        <v>15</v>
      </c>
      <c r="J75" t="s">
        <v>254</v>
      </c>
      <c r="K75">
        <v>336</v>
      </c>
      <c r="L75">
        <v>365</v>
      </c>
    </row>
    <row r="76" spans="2:12" x14ac:dyDescent="0.25">
      <c r="B76">
        <v>74</v>
      </c>
      <c r="C76" cm="1">
        <f t="array" aca="1" ref="C76" ca="1">_xlfn.SWITCH((INDIRECT($F76&amp;"!"&amp;"$B"&amp;$G76)),"Lundi",1,"Mardi",1,"Mercredi",1,"Jeudi",1,"Vendredi",1,"Samedi",2,"Dimanche",3)</f>
        <v>1</v>
      </c>
      <c r="D76" cm="1">
        <f t="array" aca="1" ref="D76" ca="1">IF(ISNA(VLOOKUP((INDIRECT($F76&amp;"!"&amp;"$C"&amp;$G76)),$A$3:$A$20,1,0)),,3)</f>
        <v>0</v>
      </c>
      <c r="E76">
        <f t="shared" ca="1" si="3"/>
        <v>1</v>
      </c>
      <c r="F76" t="s">
        <v>64</v>
      </c>
      <c r="G76">
        <v>16</v>
      </c>
    </row>
    <row r="77" spans="2:12" x14ac:dyDescent="0.25">
      <c r="B77">
        <v>75</v>
      </c>
      <c r="C77" cm="1">
        <f t="array" aca="1" ref="C77" ca="1">_xlfn.SWITCH((INDIRECT($F77&amp;"!"&amp;"$B"&amp;$G77)),"Lundi",1,"Mardi",1,"Mercredi",1,"Jeudi",1,"Vendredi",1,"Samedi",2,"Dimanche",3)</f>
        <v>1</v>
      </c>
      <c r="D77" cm="1">
        <f t="array" aca="1" ref="D77" ca="1">IF(ISNA(VLOOKUP((INDIRECT($F77&amp;"!"&amp;"$C"&amp;$G77)),$A$3:$A$20,1,0)),,3)</f>
        <v>0</v>
      </c>
      <c r="E77">
        <f t="shared" ca="1" si="3"/>
        <v>1</v>
      </c>
      <c r="F77" t="s">
        <v>64</v>
      </c>
      <c r="G77">
        <v>17</v>
      </c>
    </row>
    <row r="78" spans="2:12" x14ac:dyDescent="0.25">
      <c r="B78">
        <v>76</v>
      </c>
      <c r="C78" cm="1">
        <f t="array" aca="1" ref="C78" ca="1">_xlfn.SWITCH((INDIRECT($F78&amp;"!"&amp;"$B"&amp;$G78)),"Lundi",1,"Mardi",1,"Mercredi",1,"Jeudi",1,"Vendredi",1,"Samedi",2,"Dimanche",3)</f>
        <v>1</v>
      </c>
      <c r="D78" cm="1">
        <f t="array" aca="1" ref="D78" ca="1">IF(ISNA(VLOOKUP((INDIRECT($F78&amp;"!"&amp;"$C"&amp;$G78)),$A$3:$A$20,1,0)),,3)</f>
        <v>0</v>
      </c>
      <c r="E78">
        <f t="shared" ca="1" si="3"/>
        <v>1</v>
      </c>
      <c r="F78" t="s">
        <v>64</v>
      </c>
      <c r="G78">
        <v>18</v>
      </c>
    </row>
    <row r="79" spans="2:12" x14ac:dyDescent="0.25">
      <c r="B79">
        <v>77</v>
      </c>
      <c r="C79" cm="1">
        <f t="array" aca="1" ref="C79" ca="1">_xlfn.SWITCH((INDIRECT($F79&amp;"!"&amp;"$B"&amp;$G79)),"Lundi",1,"Mardi",1,"Mercredi",1,"Jeudi",1,"Vendredi",1,"Samedi",2,"Dimanche",3)</f>
        <v>1</v>
      </c>
      <c r="D79" cm="1">
        <f t="array" aca="1" ref="D79" ca="1">IF(ISNA(VLOOKUP((INDIRECT($F79&amp;"!"&amp;"$C"&amp;$G79)),$A$3:$A$20,1,0)),,3)</f>
        <v>0</v>
      </c>
      <c r="E79">
        <f t="shared" ca="1" si="3"/>
        <v>1</v>
      </c>
      <c r="F79" t="s">
        <v>64</v>
      </c>
      <c r="G79">
        <v>19</v>
      </c>
    </row>
    <row r="80" spans="2:12" x14ac:dyDescent="0.25">
      <c r="B80">
        <v>78</v>
      </c>
      <c r="C80" cm="1">
        <f t="array" aca="1" ref="C80" ca="1">_xlfn.SWITCH((INDIRECT($F80&amp;"!"&amp;"$B"&amp;$G80)),"Lundi",1,"Mardi",1,"Mercredi",1,"Jeudi",1,"Vendredi",1,"Samedi",2,"Dimanche",3)</f>
        <v>1</v>
      </c>
      <c r="D80" cm="1">
        <f t="array" aca="1" ref="D80" ca="1">IF(ISNA(VLOOKUP((INDIRECT($F80&amp;"!"&amp;"$C"&amp;$G80)),$A$3:$A$20,1,0)),,3)</f>
        <v>0</v>
      </c>
      <c r="E80">
        <f t="shared" ca="1" si="3"/>
        <v>1</v>
      </c>
      <c r="F80" t="s">
        <v>64</v>
      </c>
      <c r="G80">
        <v>20</v>
      </c>
    </row>
    <row r="81" spans="2:10" x14ac:dyDescent="0.25">
      <c r="B81">
        <v>79</v>
      </c>
      <c r="C81" cm="1">
        <f t="array" aca="1" ref="C81" ca="1">_xlfn.SWITCH((INDIRECT($F81&amp;"!"&amp;"$B"&amp;$G81)),"Lundi",1,"Mardi",1,"Mercredi",1,"Jeudi",1,"Vendredi",1,"Samedi",2,"Dimanche",3)</f>
        <v>2</v>
      </c>
      <c r="D81" cm="1">
        <f t="array" aca="1" ref="D81" ca="1">IF(ISNA(VLOOKUP((INDIRECT($F81&amp;"!"&amp;"$C"&amp;$G81)),$A$3:$A$20,1,0)),,3)</f>
        <v>0</v>
      </c>
      <c r="E81">
        <f t="shared" ca="1" si="3"/>
        <v>2</v>
      </c>
      <c r="F81" t="s">
        <v>64</v>
      </c>
      <c r="G81">
        <v>21</v>
      </c>
    </row>
    <row r="82" spans="2:10" x14ac:dyDescent="0.25">
      <c r="B82">
        <v>80</v>
      </c>
      <c r="C82" cm="1">
        <f t="array" aca="1" ref="C82" ca="1">_xlfn.SWITCH((INDIRECT($F82&amp;"!"&amp;"$B"&amp;$G82)),"Lundi",1,"Mardi",1,"Mercredi",1,"Jeudi",1,"Vendredi",1,"Samedi",2,"Dimanche",3)</f>
        <v>3</v>
      </c>
      <c r="D82" cm="1">
        <f t="array" aca="1" ref="D82" ca="1">IF(ISNA(VLOOKUP((INDIRECT($F82&amp;"!"&amp;"$C"&amp;$G82)),$A$3:$A$20,1,0)),,3)</f>
        <v>0</v>
      </c>
      <c r="E82">
        <f t="shared" ca="1" si="3"/>
        <v>3</v>
      </c>
      <c r="F82" t="s">
        <v>64</v>
      </c>
      <c r="G82">
        <v>22</v>
      </c>
    </row>
    <row r="83" spans="2:10" x14ac:dyDescent="0.25">
      <c r="B83">
        <v>81</v>
      </c>
      <c r="C83" cm="1">
        <f t="array" aca="1" ref="C83" ca="1">_xlfn.SWITCH((INDIRECT($F83&amp;"!"&amp;"$B"&amp;$G83)),"Lundi",1,"Mardi",1,"Mercredi",1,"Jeudi",1,"Vendredi",1,"Samedi",2,"Dimanche",3)</f>
        <v>1</v>
      </c>
      <c r="D83" cm="1">
        <f t="array" aca="1" ref="D83" ca="1">IF(ISNA(VLOOKUP((INDIRECT($F83&amp;"!"&amp;"$C"&amp;$G83)),$A$3:$A$20,1,0)),,3)</f>
        <v>0</v>
      </c>
      <c r="E83">
        <f t="shared" ca="1" si="3"/>
        <v>1</v>
      </c>
      <c r="F83" t="s">
        <v>64</v>
      </c>
      <c r="G83">
        <v>23</v>
      </c>
      <c r="J83" s="3"/>
    </row>
    <row r="84" spans="2:10" x14ac:dyDescent="0.25">
      <c r="B84">
        <v>82</v>
      </c>
      <c r="C84" cm="1">
        <f t="array" aca="1" ref="C84" ca="1">_xlfn.SWITCH((INDIRECT($F84&amp;"!"&amp;"$B"&amp;$G84)),"Lundi",1,"Mardi",1,"Mercredi",1,"Jeudi",1,"Vendredi",1,"Samedi",2,"Dimanche",3)</f>
        <v>1</v>
      </c>
      <c r="D84" cm="1">
        <f t="array" aca="1" ref="D84" ca="1">IF(ISNA(VLOOKUP((INDIRECT($F84&amp;"!"&amp;"$C"&amp;$G84)),$A$3:$A$20,1,0)),,3)</f>
        <v>0</v>
      </c>
      <c r="E84">
        <f t="shared" ca="1" si="3"/>
        <v>1</v>
      </c>
      <c r="F84" t="s">
        <v>64</v>
      </c>
      <c r="G84">
        <v>24</v>
      </c>
    </row>
    <row r="85" spans="2:10" x14ac:dyDescent="0.25">
      <c r="B85">
        <v>83</v>
      </c>
      <c r="C85" cm="1">
        <f t="array" aca="1" ref="C85" ca="1">_xlfn.SWITCH((INDIRECT($F85&amp;"!"&amp;"$B"&amp;$G85)),"Lundi",1,"Mardi",1,"Mercredi",1,"Jeudi",1,"Vendredi",1,"Samedi",2,"Dimanche",3)</f>
        <v>1</v>
      </c>
      <c r="D85" cm="1">
        <f t="array" aca="1" ref="D85" ca="1">IF(ISNA(VLOOKUP((INDIRECT($F85&amp;"!"&amp;"$C"&amp;$G85)),$A$3:$A$20,1,0)),,3)</f>
        <v>0</v>
      </c>
      <c r="E85">
        <f t="shared" ca="1" si="3"/>
        <v>1</v>
      </c>
      <c r="F85" t="s">
        <v>64</v>
      </c>
      <c r="G85">
        <v>25</v>
      </c>
    </row>
    <row r="86" spans="2:10" x14ac:dyDescent="0.25">
      <c r="B86">
        <v>84</v>
      </c>
      <c r="C86" cm="1">
        <f t="array" aca="1" ref="C86" ca="1">_xlfn.SWITCH((INDIRECT($F86&amp;"!"&amp;"$B"&amp;$G86)),"Lundi",1,"Mardi",1,"Mercredi",1,"Jeudi",1,"Vendredi",1,"Samedi",2,"Dimanche",3)</f>
        <v>1</v>
      </c>
      <c r="D86" cm="1">
        <f t="array" aca="1" ref="D86" ca="1">IF(ISNA(VLOOKUP((INDIRECT($F86&amp;"!"&amp;"$C"&amp;$G86)),$A$3:$A$20,1,0)),,3)</f>
        <v>0</v>
      </c>
      <c r="E86">
        <f t="shared" ca="1" si="3"/>
        <v>1</v>
      </c>
      <c r="F86" t="s">
        <v>64</v>
      </c>
      <c r="G86">
        <v>26</v>
      </c>
    </row>
    <row r="87" spans="2:10" x14ac:dyDescent="0.25">
      <c r="B87">
        <v>85</v>
      </c>
      <c r="C87" cm="1">
        <f t="array" aca="1" ref="C87" ca="1">_xlfn.SWITCH((INDIRECT($F87&amp;"!"&amp;"$B"&amp;$G87)),"Lundi",1,"Mardi",1,"Mercredi",1,"Jeudi",1,"Vendredi",1,"Samedi",2,"Dimanche",3)</f>
        <v>1</v>
      </c>
      <c r="D87" cm="1">
        <f t="array" aca="1" ref="D87" ca="1">IF(ISNA(VLOOKUP((INDIRECT($F87&amp;"!"&amp;"$C"&amp;$G87)),$A$3:$A$20,1,0)),,3)</f>
        <v>0</v>
      </c>
      <c r="E87">
        <f t="shared" ca="1" si="3"/>
        <v>1</v>
      </c>
      <c r="F87" t="s">
        <v>64</v>
      </c>
      <c r="G87">
        <v>27</v>
      </c>
    </row>
    <row r="88" spans="2:10" x14ac:dyDescent="0.25">
      <c r="B88">
        <v>86</v>
      </c>
      <c r="C88" cm="1">
        <f t="array" aca="1" ref="C88" ca="1">_xlfn.SWITCH((INDIRECT($F88&amp;"!"&amp;"$B"&amp;$G88)),"Lundi",1,"Mardi",1,"Mercredi",1,"Jeudi",1,"Vendredi",1,"Samedi",2,"Dimanche",3)</f>
        <v>2</v>
      </c>
      <c r="D88" cm="1">
        <f t="array" aca="1" ref="D88" ca="1">IF(ISNA(VLOOKUP((INDIRECT($F88&amp;"!"&amp;"$C"&amp;$G88)),$A$3:$A$20,1,0)),,3)</f>
        <v>3</v>
      </c>
      <c r="E88">
        <f t="shared" ca="1" si="3"/>
        <v>5</v>
      </c>
      <c r="F88" t="s">
        <v>64</v>
      </c>
      <c r="G88">
        <v>28</v>
      </c>
    </row>
    <row r="89" spans="2:10" x14ac:dyDescent="0.25">
      <c r="B89">
        <v>87</v>
      </c>
      <c r="C89" cm="1">
        <f t="array" aca="1" ref="C89" ca="1">_xlfn.SWITCH((INDIRECT($F89&amp;"!"&amp;"$B"&amp;$G89)),"Lundi",1,"Mardi",1,"Mercredi",1,"Jeudi",1,"Vendredi",1,"Samedi",2,"Dimanche",3)</f>
        <v>3</v>
      </c>
      <c r="D89" cm="1">
        <f t="array" aca="1" ref="D89" ca="1">IF(ISNA(VLOOKUP((INDIRECT($F89&amp;"!"&amp;"$C"&amp;$G89)),$A$3:$A$20,1,0)),,3)</f>
        <v>0</v>
      </c>
      <c r="E89">
        <f t="shared" ca="1" si="3"/>
        <v>3</v>
      </c>
      <c r="F89" t="s">
        <v>64</v>
      </c>
      <c r="G89">
        <v>29</v>
      </c>
      <c r="J89" s="3"/>
    </row>
    <row r="90" spans="2:10" x14ac:dyDescent="0.25">
      <c r="B90">
        <v>88</v>
      </c>
      <c r="C90" cm="1">
        <f t="array" aca="1" ref="C90" ca="1">_xlfn.SWITCH((INDIRECT($F90&amp;"!"&amp;"$B"&amp;$G90)),"Lundi",1,"Mardi",1,"Mercredi",1,"Jeudi",1,"Vendredi",1,"Samedi",2,"Dimanche",3)</f>
        <v>1</v>
      </c>
      <c r="D90" cm="1">
        <f t="array" aca="1" ref="D90" ca="1">IF(ISNA(VLOOKUP((INDIRECT($F90&amp;"!"&amp;"$C"&amp;$G90)),$A$3:$A$20,1,0)),,3)</f>
        <v>0</v>
      </c>
      <c r="E90">
        <f t="shared" ca="1" si="3"/>
        <v>1</v>
      </c>
      <c r="F90" t="s">
        <v>64</v>
      </c>
      <c r="G90">
        <v>30</v>
      </c>
    </row>
    <row r="91" spans="2:10" x14ac:dyDescent="0.25">
      <c r="B91">
        <v>89</v>
      </c>
      <c r="C91" cm="1">
        <f t="array" aca="1" ref="C91" ca="1">_xlfn.SWITCH((INDIRECT($F91&amp;"!"&amp;"$B"&amp;$G91)),"Lundi",1,"Mardi",1,"Mercredi",1,"Jeudi",1,"Vendredi",1,"Samedi",2,"Dimanche",3)</f>
        <v>1</v>
      </c>
      <c r="D91" cm="1">
        <f t="array" aca="1" ref="D91" ca="1">IF(ISNA(VLOOKUP((INDIRECT($F91&amp;"!"&amp;"$C"&amp;$G91)),$A$3:$A$20,1,0)),,3)</f>
        <v>0</v>
      </c>
      <c r="E91">
        <f t="shared" ca="1" si="3"/>
        <v>1</v>
      </c>
      <c r="F91" t="s">
        <v>64</v>
      </c>
      <c r="G91">
        <v>31</v>
      </c>
    </row>
    <row r="92" spans="2:10" x14ac:dyDescent="0.25">
      <c r="B92">
        <v>90</v>
      </c>
      <c r="C92" cm="1">
        <f t="array" aca="1" ref="C92" ca="1">_xlfn.SWITCH((INDIRECT($F92&amp;"!"&amp;"$B"&amp;$G92)),"Lundi",1,"Mardi",1,"Mercredi",1,"Jeudi",1,"Vendredi",1,"Samedi",2,"Dimanche",3)</f>
        <v>1</v>
      </c>
      <c r="D92" cm="1">
        <f t="array" aca="1" ref="D92" ca="1">IF(ISNA(VLOOKUP((INDIRECT($F92&amp;"!"&amp;"$C"&amp;$G92)),$A$3:$A$20,1,0)),,3)</f>
        <v>0</v>
      </c>
      <c r="E92">
        <f t="shared" ca="1" si="3"/>
        <v>1</v>
      </c>
      <c r="F92" t="s">
        <v>64</v>
      </c>
      <c r="G92">
        <v>32</v>
      </c>
    </row>
    <row r="93" spans="2:10" x14ac:dyDescent="0.25">
      <c r="B93">
        <v>91</v>
      </c>
      <c r="C93" cm="1">
        <f t="array" aca="1" ref="C93" ca="1">_xlfn.SWITCH((INDIRECT($F93&amp;"!"&amp;"$B"&amp;$G93)),"Lundi",1,"Mardi",1,"Mercredi",1,"Jeudi",1,"Vendredi",1,"Samedi",2,"Dimanche",3)</f>
        <v>1</v>
      </c>
      <c r="D93" cm="1">
        <f t="array" aca="1" ref="D93" ca="1">IF(ISNA(VLOOKUP((INDIRECT($F93&amp;"!"&amp;"$C"&amp;$G93)),$A$3:$A$20,1,0)),,3)</f>
        <v>0</v>
      </c>
      <c r="E93">
        <f t="shared" ca="1" si="3"/>
        <v>1</v>
      </c>
      <c r="F93" t="s">
        <v>64</v>
      </c>
      <c r="G93">
        <v>33</v>
      </c>
    </row>
    <row r="94" spans="2:10" x14ac:dyDescent="0.25">
      <c r="B94">
        <v>92</v>
      </c>
      <c r="C94" cm="1">
        <f t="array" aca="1" ref="C94" ca="1">_xlfn.SWITCH((INDIRECT($F94&amp;"!"&amp;"$B"&amp;$G94)),"Lundi",1,"Mardi",1,"Mercredi",1,"Jeudi",1,"Vendredi",1,"Samedi",2,"Dimanche",3)</f>
        <v>2</v>
      </c>
      <c r="D94" cm="1">
        <f t="array" aca="1" ref="D94" ca="1">IF(ISNA(VLOOKUP((INDIRECT($F94&amp;"!"&amp;"$C"&amp;$G94)),$A$3:$A$20,1,0)),,3)</f>
        <v>3</v>
      </c>
      <c r="E94">
        <f t="shared" ca="1" si="3"/>
        <v>5</v>
      </c>
      <c r="F94" t="s">
        <v>108</v>
      </c>
      <c r="G94">
        <v>4</v>
      </c>
    </row>
    <row r="95" spans="2:10" x14ac:dyDescent="0.25">
      <c r="B95">
        <v>93</v>
      </c>
      <c r="C95" cm="1">
        <f t="array" aca="1" ref="C95" ca="1">_xlfn.SWITCH((INDIRECT($F95&amp;"!"&amp;"$B"&amp;$G95)),"Lundi",1,"Mardi",1,"Mercredi",1,"Jeudi",1,"Vendredi",1,"Samedi",2,"Dimanche",3)</f>
        <v>3</v>
      </c>
      <c r="D95" cm="1">
        <f t="array" aca="1" ref="D95" ca="1">IF(ISNA(VLOOKUP((INDIRECT($F95&amp;"!"&amp;"$C"&amp;$G95)),$A$3:$A$20,1,0)),,3)</f>
        <v>0</v>
      </c>
      <c r="E95">
        <f t="shared" ref="E95:E152" ca="1" si="4">SUM(C95,D95)</f>
        <v>3</v>
      </c>
      <c r="F95" t="s">
        <v>108</v>
      </c>
      <c r="G95">
        <v>5</v>
      </c>
    </row>
    <row r="96" spans="2:10" x14ac:dyDescent="0.25">
      <c r="B96">
        <v>94</v>
      </c>
      <c r="C96" cm="1">
        <f t="array" aca="1" ref="C96" ca="1">_xlfn.SWITCH((INDIRECT($F96&amp;"!"&amp;"$B"&amp;$G96)),"Lundi",1,"Mardi",1,"Mercredi",1,"Jeudi",1,"Vendredi",1,"Samedi",2,"Dimanche",3)</f>
        <v>1</v>
      </c>
      <c r="D96" cm="1">
        <f t="array" aca="1" ref="D96" ca="1">IF(ISNA(VLOOKUP((INDIRECT($F96&amp;"!"&amp;"$C"&amp;$G96)),$A$3:$A$20,1,0)),,3)</f>
        <v>0</v>
      </c>
      <c r="E96">
        <f t="shared" ca="1" si="4"/>
        <v>1</v>
      </c>
      <c r="F96" t="s">
        <v>108</v>
      </c>
      <c r="G96">
        <v>6</v>
      </c>
    </row>
    <row r="97" spans="2:10" x14ac:dyDescent="0.25">
      <c r="B97">
        <v>95</v>
      </c>
      <c r="C97" cm="1">
        <f t="array" aca="1" ref="C97" ca="1">_xlfn.SWITCH((INDIRECT($F97&amp;"!"&amp;"$B"&amp;$G97)),"Lundi",1,"Mardi",1,"Mercredi",1,"Jeudi",1,"Vendredi",1,"Samedi",2,"Dimanche",3)</f>
        <v>1</v>
      </c>
      <c r="D97" cm="1">
        <f t="array" aca="1" ref="D97" ca="1">IF(ISNA(VLOOKUP((INDIRECT($F97&amp;"!"&amp;"$C"&amp;$G97)),$A$3:$A$20,1,0)),,3)</f>
        <v>0</v>
      </c>
      <c r="E97">
        <f t="shared" ca="1" si="4"/>
        <v>1</v>
      </c>
      <c r="F97" t="s">
        <v>108</v>
      </c>
      <c r="G97">
        <v>7</v>
      </c>
    </row>
    <row r="98" spans="2:10" x14ac:dyDescent="0.25">
      <c r="B98">
        <v>96</v>
      </c>
      <c r="C98" cm="1">
        <f t="array" aca="1" ref="C98" ca="1">_xlfn.SWITCH((INDIRECT($F98&amp;"!"&amp;"$B"&amp;$G98)),"Lundi",1,"Mardi",1,"Mercredi",1,"Jeudi",1,"Vendredi",1,"Samedi",2,"Dimanche",3)</f>
        <v>1</v>
      </c>
      <c r="D98" cm="1">
        <f t="array" aca="1" ref="D98" ca="1">IF(ISNA(VLOOKUP((INDIRECT($F98&amp;"!"&amp;"$C"&amp;$G98)),$A$3:$A$20,1,0)),,3)</f>
        <v>0</v>
      </c>
      <c r="E98">
        <f t="shared" ca="1" si="4"/>
        <v>1</v>
      </c>
      <c r="F98" t="s">
        <v>108</v>
      </c>
      <c r="G98">
        <v>8</v>
      </c>
      <c r="J98" s="3"/>
    </row>
    <row r="99" spans="2:10" x14ac:dyDescent="0.25">
      <c r="B99">
        <v>97</v>
      </c>
      <c r="C99" cm="1">
        <f t="array" aca="1" ref="C99" ca="1">_xlfn.SWITCH((INDIRECT($F99&amp;"!"&amp;"$B"&amp;$G99)),"Lundi",1,"Mardi",1,"Mercredi",1,"Jeudi",1,"Vendredi",1,"Samedi",2,"Dimanche",3)</f>
        <v>1</v>
      </c>
      <c r="D99" cm="1">
        <f t="array" aca="1" ref="D99" ca="1">IF(ISNA(VLOOKUP((INDIRECT($F99&amp;"!"&amp;"$C"&amp;$G99)),$A$3:$A$20,1,0)),,3)</f>
        <v>0</v>
      </c>
      <c r="E99">
        <f t="shared" ca="1" si="4"/>
        <v>1</v>
      </c>
      <c r="F99" t="s">
        <v>108</v>
      </c>
      <c r="G99">
        <v>9</v>
      </c>
    </row>
    <row r="100" spans="2:10" x14ac:dyDescent="0.25">
      <c r="B100">
        <v>98</v>
      </c>
      <c r="C100" cm="1">
        <f t="array" aca="1" ref="C100" ca="1">_xlfn.SWITCH((INDIRECT($F100&amp;"!"&amp;"$B"&amp;$G100)),"Lundi",1,"Mardi",1,"Mercredi",1,"Jeudi",1,"Vendredi",1,"Samedi",2,"Dimanche",3)</f>
        <v>1</v>
      </c>
      <c r="D100" cm="1">
        <f t="array" aca="1" ref="D100" ca="1">IF(ISNA(VLOOKUP((INDIRECT($F100&amp;"!"&amp;"$C"&amp;$G100)),$A$3:$A$20,1,0)),,3)</f>
        <v>0</v>
      </c>
      <c r="E100">
        <f t="shared" ca="1" si="4"/>
        <v>1</v>
      </c>
      <c r="F100" t="s">
        <v>108</v>
      </c>
      <c r="G100">
        <v>10</v>
      </c>
    </row>
    <row r="101" spans="2:10" x14ac:dyDescent="0.25">
      <c r="B101">
        <v>99</v>
      </c>
      <c r="C101" cm="1">
        <f t="array" aca="1" ref="C101" ca="1">_xlfn.SWITCH((INDIRECT($F101&amp;"!"&amp;"$B"&amp;$G101)),"Lundi",1,"Mardi",1,"Mercredi",1,"Jeudi",1,"Vendredi",1,"Samedi",2,"Dimanche",3)</f>
        <v>2</v>
      </c>
      <c r="D101" cm="1">
        <f t="array" aca="1" ref="D101" ca="1">IF(ISNA(VLOOKUP((INDIRECT($F101&amp;"!"&amp;"$C"&amp;$G101)),$A$3:$A$20,1,0)),,3)</f>
        <v>0</v>
      </c>
      <c r="E101">
        <f t="shared" ca="1" si="4"/>
        <v>2</v>
      </c>
      <c r="F101" t="s">
        <v>108</v>
      </c>
      <c r="G101">
        <v>11</v>
      </c>
    </row>
    <row r="102" spans="2:10" x14ac:dyDescent="0.25">
      <c r="B102">
        <v>100</v>
      </c>
      <c r="C102" cm="1">
        <f t="array" aca="1" ref="C102" ca="1">_xlfn.SWITCH((INDIRECT($F102&amp;"!"&amp;"$B"&amp;$G102)),"Lundi",1,"Mardi",1,"Mercredi",1,"Jeudi",1,"Vendredi",1,"Samedi",2,"Dimanche",3)</f>
        <v>3</v>
      </c>
      <c r="D102" cm="1">
        <f t="array" aca="1" ref="D102" ca="1">IF(ISNA(VLOOKUP((INDIRECT($F102&amp;"!"&amp;"$C"&amp;$G102)),$A$3:$A$20,1,0)),,3)</f>
        <v>0</v>
      </c>
      <c r="E102">
        <f t="shared" ca="1" si="4"/>
        <v>3</v>
      </c>
      <c r="F102" t="s">
        <v>108</v>
      </c>
      <c r="G102">
        <v>12</v>
      </c>
    </row>
    <row r="103" spans="2:10" x14ac:dyDescent="0.25">
      <c r="B103">
        <v>101</v>
      </c>
      <c r="C103" cm="1">
        <f t="array" aca="1" ref="C103" ca="1">_xlfn.SWITCH((INDIRECT($F103&amp;"!"&amp;"$B"&amp;$G103)),"Lundi",1,"Mardi",1,"Mercredi",1,"Jeudi",1,"Vendredi",1,"Samedi",2,"Dimanche",3)</f>
        <v>1</v>
      </c>
      <c r="D103" cm="1">
        <f t="array" aca="1" ref="D103" ca="1">IF(ISNA(VLOOKUP((INDIRECT($F103&amp;"!"&amp;"$C"&amp;$G103)),$A$3:$A$20,1,0)),,3)</f>
        <v>0</v>
      </c>
      <c r="E103">
        <f t="shared" ca="1" si="4"/>
        <v>1</v>
      </c>
      <c r="F103" t="s">
        <v>108</v>
      </c>
      <c r="G103">
        <v>13</v>
      </c>
    </row>
    <row r="104" spans="2:10" x14ac:dyDescent="0.25">
      <c r="B104">
        <v>102</v>
      </c>
      <c r="C104" cm="1">
        <f t="array" aca="1" ref="C104" ca="1">_xlfn.SWITCH((INDIRECT($F104&amp;"!"&amp;"$B"&amp;$G104)),"Lundi",1,"Mardi",1,"Mercredi",1,"Jeudi",1,"Vendredi",1,"Samedi",2,"Dimanche",3)</f>
        <v>1</v>
      </c>
      <c r="D104" cm="1">
        <f t="array" aca="1" ref="D104" ca="1">IF(ISNA(VLOOKUP((INDIRECT($F104&amp;"!"&amp;"$C"&amp;$G104)),$A$3:$A$20,1,0)),,3)</f>
        <v>0</v>
      </c>
      <c r="E104">
        <f t="shared" ca="1" si="4"/>
        <v>1</v>
      </c>
      <c r="F104" t="s">
        <v>108</v>
      </c>
      <c r="G104">
        <v>14</v>
      </c>
    </row>
    <row r="105" spans="2:10" x14ac:dyDescent="0.25">
      <c r="B105">
        <v>103</v>
      </c>
      <c r="C105" cm="1">
        <f t="array" aca="1" ref="C105" ca="1">_xlfn.SWITCH((INDIRECT($F105&amp;"!"&amp;"$B"&amp;$G105)),"Lundi",1,"Mardi",1,"Mercredi",1,"Jeudi",1,"Vendredi",1,"Samedi",2,"Dimanche",3)</f>
        <v>1</v>
      </c>
      <c r="D105" cm="1">
        <f t="array" aca="1" ref="D105" ca="1">IF(ISNA(VLOOKUP((INDIRECT($F105&amp;"!"&amp;"$C"&amp;$G105)),$A$3:$A$20,1,0)),,3)</f>
        <v>0</v>
      </c>
      <c r="E105">
        <f t="shared" ca="1" si="4"/>
        <v>1</v>
      </c>
      <c r="F105" t="s">
        <v>108</v>
      </c>
      <c r="G105">
        <v>15</v>
      </c>
    </row>
    <row r="106" spans="2:10" x14ac:dyDescent="0.25">
      <c r="B106">
        <v>104</v>
      </c>
      <c r="C106" cm="1">
        <f t="array" aca="1" ref="C106" ca="1">_xlfn.SWITCH((INDIRECT($F106&amp;"!"&amp;"$B"&amp;$G106)),"Lundi",1,"Mardi",1,"Mercredi",1,"Jeudi",1,"Vendredi",1,"Samedi",2,"Dimanche",3)</f>
        <v>1</v>
      </c>
      <c r="D106" cm="1">
        <f t="array" aca="1" ref="D106" ca="1">IF(ISNA(VLOOKUP((INDIRECT($F106&amp;"!"&amp;"$C"&amp;$G106)),$A$3:$A$20,1,0)),,3)</f>
        <v>0</v>
      </c>
      <c r="E106">
        <f t="shared" ca="1" si="4"/>
        <v>1</v>
      </c>
      <c r="F106" t="s">
        <v>108</v>
      </c>
      <c r="G106">
        <v>16</v>
      </c>
    </row>
    <row r="107" spans="2:10" x14ac:dyDescent="0.25">
      <c r="B107">
        <v>105</v>
      </c>
      <c r="C107" cm="1">
        <f t="array" aca="1" ref="C107" ca="1">_xlfn.SWITCH((INDIRECT($F107&amp;"!"&amp;"$B"&amp;$G107)),"Lundi",1,"Mardi",1,"Mercredi",1,"Jeudi",1,"Vendredi",1,"Samedi",2,"Dimanche",3)</f>
        <v>1</v>
      </c>
      <c r="D107" cm="1">
        <f t="array" aca="1" ref="D107" ca="1">IF(ISNA(VLOOKUP((INDIRECT($F107&amp;"!"&amp;"$C"&amp;$G107)),$A$3:$A$20,1,0)),,3)</f>
        <v>0</v>
      </c>
      <c r="E107">
        <f t="shared" ca="1" si="4"/>
        <v>1</v>
      </c>
      <c r="F107" t="s">
        <v>108</v>
      </c>
      <c r="G107">
        <v>17</v>
      </c>
    </row>
    <row r="108" spans="2:10" x14ac:dyDescent="0.25">
      <c r="B108">
        <v>106</v>
      </c>
      <c r="C108" cm="1">
        <f t="array" aca="1" ref="C108" ca="1">_xlfn.SWITCH((INDIRECT($F108&amp;"!"&amp;"$B"&amp;$G108)),"Lundi",1,"Mardi",1,"Mercredi",1,"Jeudi",1,"Vendredi",1,"Samedi",2,"Dimanche",3)</f>
        <v>2</v>
      </c>
      <c r="D108" cm="1">
        <f t="array" aca="1" ref="D108" ca="1">IF(ISNA(VLOOKUP((INDIRECT($F108&amp;"!"&amp;"$C"&amp;$G108)),$A$3:$A$20,1,0)),,3)</f>
        <v>0</v>
      </c>
      <c r="E108">
        <f t="shared" ca="1" si="4"/>
        <v>2</v>
      </c>
      <c r="F108" t="s">
        <v>108</v>
      </c>
      <c r="G108">
        <v>18</v>
      </c>
    </row>
    <row r="109" spans="2:10" x14ac:dyDescent="0.25">
      <c r="B109">
        <v>107</v>
      </c>
      <c r="C109" cm="1">
        <f t="array" aca="1" ref="C109" ca="1">_xlfn.SWITCH((INDIRECT($F109&amp;"!"&amp;"$B"&amp;$G109)),"Lundi",1,"Mardi",1,"Mercredi",1,"Jeudi",1,"Vendredi",1,"Samedi",2,"Dimanche",3)</f>
        <v>3</v>
      </c>
      <c r="D109" cm="1">
        <f t="array" aca="1" ref="D109" ca="1">IF(ISNA(VLOOKUP((INDIRECT($F109&amp;"!"&amp;"$C"&amp;$G109)),$A$3:$A$20,1,0)),,3)</f>
        <v>0</v>
      </c>
      <c r="E109">
        <f t="shared" ca="1" si="4"/>
        <v>3</v>
      </c>
      <c r="F109" t="s">
        <v>108</v>
      </c>
      <c r="G109">
        <v>19</v>
      </c>
    </row>
    <row r="110" spans="2:10" x14ac:dyDescent="0.25">
      <c r="B110">
        <v>108</v>
      </c>
      <c r="C110" cm="1">
        <f t="array" aca="1" ref="C110" ca="1">_xlfn.SWITCH((INDIRECT($F110&amp;"!"&amp;"$B"&amp;$G110)),"Lundi",1,"Mardi",1,"Mercredi",1,"Jeudi",1,"Vendredi",1,"Samedi",2,"Dimanche",3)</f>
        <v>1</v>
      </c>
      <c r="D110" cm="1">
        <f t="array" aca="1" ref="D110" ca="1">IF(ISNA(VLOOKUP((INDIRECT($F110&amp;"!"&amp;"$C"&amp;$G110)),$A$3:$A$20,1,0)),,3)</f>
        <v>0</v>
      </c>
      <c r="E110">
        <f t="shared" ca="1" si="4"/>
        <v>1</v>
      </c>
      <c r="F110" t="s">
        <v>108</v>
      </c>
      <c r="G110">
        <v>20</v>
      </c>
    </row>
    <row r="111" spans="2:10" x14ac:dyDescent="0.25">
      <c r="B111">
        <v>109</v>
      </c>
      <c r="C111" cm="1">
        <f t="array" aca="1" ref="C111" ca="1">_xlfn.SWITCH((INDIRECT($F111&amp;"!"&amp;"$B"&amp;$G111)),"Lundi",1,"Mardi",1,"Mercredi",1,"Jeudi",1,"Vendredi",1,"Samedi",2,"Dimanche",3)</f>
        <v>1</v>
      </c>
      <c r="D111" cm="1">
        <f t="array" aca="1" ref="D111" ca="1">IF(ISNA(VLOOKUP((INDIRECT($F111&amp;"!"&amp;"$C"&amp;$G111)),$A$3:$A$20,1,0)),,3)</f>
        <v>0</v>
      </c>
      <c r="E111">
        <f t="shared" ca="1" si="4"/>
        <v>1</v>
      </c>
      <c r="F111" t="s">
        <v>108</v>
      </c>
      <c r="G111">
        <v>21</v>
      </c>
    </row>
    <row r="112" spans="2:10" x14ac:dyDescent="0.25">
      <c r="B112">
        <v>110</v>
      </c>
      <c r="C112" cm="1">
        <f t="array" aca="1" ref="C112" ca="1">_xlfn.SWITCH((INDIRECT($F112&amp;"!"&amp;"$B"&amp;$G112)),"Lundi",1,"Mardi",1,"Mercredi",1,"Jeudi",1,"Vendredi",1,"Samedi",2,"Dimanche",3)</f>
        <v>1</v>
      </c>
      <c r="D112" cm="1">
        <f t="array" aca="1" ref="D112" ca="1">IF(ISNA(VLOOKUP((INDIRECT($F112&amp;"!"&amp;"$C"&amp;$G112)),$A$3:$A$20,1,0)),,3)</f>
        <v>0</v>
      </c>
      <c r="E112">
        <f t="shared" ca="1" si="4"/>
        <v>1</v>
      </c>
      <c r="F112" t="s">
        <v>108</v>
      </c>
      <c r="G112">
        <v>22</v>
      </c>
    </row>
    <row r="113" spans="2:7" x14ac:dyDescent="0.25">
      <c r="B113">
        <v>111</v>
      </c>
      <c r="C113" cm="1">
        <f t="array" aca="1" ref="C113" ca="1">_xlfn.SWITCH((INDIRECT($F113&amp;"!"&amp;"$B"&amp;$G113)),"Lundi",1,"Mardi",1,"Mercredi",1,"Jeudi",1,"Vendredi",1,"Samedi",2,"Dimanche",3)</f>
        <v>1</v>
      </c>
      <c r="D113" cm="1">
        <f t="array" aca="1" ref="D113" ca="1">IF(ISNA(VLOOKUP((INDIRECT($F113&amp;"!"&amp;"$C"&amp;$G113)),$A$3:$A$20,1,0)),,3)</f>
        <v>0</v>
      </c>
      <c r="E113">
        <f t="shared" ca="1" si="4"/>
        <v>1</v>
      </c>
      <c r="F113" t="s">
        <v>108</v>
      </c>
      <c r="G113">
        <v>23</v>
      </c>
    </row>
    <row r="114" spans="2:7" x14ac:dyDescent="0.25">
      <c r="B114">
        <v>112</v>
      </c>
      <c r="C114" cm="1">
        <f t="array" aca="1" ref="C114" ca="1">_xlfn.SWITCH((INDIRECT($F114&amp;"!"&amp;"$B"&amp;$G114)),"Lundi",1,"Mardi",1,"Mercredi",1,"Jeudi",1,"Vendredi",1,"Samedi",2,"Dimanche",3)</f>
        <v>1</v>
      </c>
      <c r="D114" cm="1">
        <f t="array" aca="1" ref="D114" ca="1">IF(ISNA(VLOOKUP((INDIRECT($F114&amp;"!"&amp;"$C"&amp;$G114)),$A$3:$A$20,1,0)),,3)</f>
        <v>0</v>
      </c>
      <c r="E114">
        <f t="shared" ca="1" si="4"/>
        <v>1</v>
      </c>
      <c r="F114" t="s">
        <v>108</v>
      </c>
      <c r="G114">
        <v>24</v>
      </c>
    </row>
    <row r="115" spans="2:7" x14ac:dyDescent="0.25">
      <c r="B115">
        <v>113</v>
      </c>
      <c r="C115" cm="1">
        <f t="array" aca="1" ref="C115" ca="1">_xlfn.SWITCH((INDIRECT($F115&amp;"!"&amp;"$B"&amp;$G115)),"Lundi",1,"Mardi",1,"Mercredi",1,"Jeudi",1,"Vendredi",1,"Samedi",2,"Dimanche",3)</f>
        <v>2</v>
      </c>
      <c r="D115" cm="1">
        <f t="array" aca="1" ref="D115" ca="1">IF(ISNA(VLOOKUP((INDIRECT($F115&amp;"!"&amp;"$C"&amp;$G115)),$A$3:$A$20,1,0)),,3)</f>
        <v>0</v>
      </c>
      <c r="E115">
        <f t="shared" ca="1" si="4"/>
        <v>2</v>
      </c>
      <c r="F115" t="s">
        <v>108</v>
      </c>
      <c r="G115">
        <v>25</v>
      </c>
    </row>
    <row r="116" spans="2:7" x14ac:dyDescent="0.25">
      <c r="B116">
        <v>114</v>
      </c>
      <c r="C116" cm="1">
        <f t="array" aca="1" ref="C116" ca="1">_xlfn.SWITCH((INDIRECT($F116&amp;"!"&amp;"$B"&amp;$G116)),"Lundi",1,"Mardi",1,"Mercredi",1,"Jeudi",1,"Vendredi",1,"Samedi",2,"Dimanche",3)</f>
        <v>3</v>
      </c>
      <c r="D116" cm="1">
        <f t="array" aca="1" ref="D116" ca="1">IF(ISNA(VLOOKUP((INDIRECT($F116&amp;"!"&amp;"$C"&amp;$G116)),$A$3:$A$20,1,0)),,3)</f>
        <v>0</v>
      </c>
      <c r="E116">
        <f t="shared" ca="1" si="4"/>
        <v>3</v>
      </c>
      <c r="F116" t="s">
        <v>108</v>
      </c>
      <c r="G116">
        <v>26</v>
      </c>
    </row>
    <row r="117" spans="2:7" x14ac:dyDescent="0.25">
      <c r="B117">
        <v>115</v>
      </c>
      <c r="C117" cm="1">
        <f t="array" aca="1" ref="C117" ca="1">_xlfn.SWITCH((INDIRECT($F117&amp;"!"&amp;"$B"&amp;$G117)),"Lundi",1,"Mardi",1,"Mercredi",1,"Jeudi",1,"Vendredi",1,"Samedi",2,"Dimanche",3)</f>
        <v>1</v>
      </c>
      <c r="D117" cm="1">
        <f t="array" aca="1" ref="D117" ca="1">IF(ISNA(VLOOKUP((INDIRECT($F117&amp;"!"&amp;"$C"&amp;$G117)),$A$3:$A$20,1,0)),,3)</f>
        <v>0</v>
      </c>
      <c r="E117">
        <f t="shared" ca="1" si="4"/>
        <v>1</v>
      </c>
      <c r="F117" t="s">
        <v>108</v>
      </c>
      <c r="G117">
        <v>27</v>
      </c>
    </row>
    <row r="118" spans="2:7" x14ac:dyDescent="0.25">
      <c r="B118">
        <v>116</v>
      </c>
      <c r="C118" cm="1">
        <f t="array" aca="1" ref="C118" ca="1">_xlfn.SWITCH((INDIRECT($F118&amp;"!"&amp;"$B"&amp;$G118)),"Lundi",1,"Mardi",1,"Mercredi",1,"Jeudi",1,"Vendredi",1,"Samedi",2,"Dimanche",3)</f>
        <v>1</v>
      </c>
      <c r="D118" cm="1">
        <f t="array" aca="1" ref="D118" ca="1">IF(ISNA(VLOOKUP((INDIRECT($F118&amp;"!"&amp;"$C"&amp;$G118)),$A$3:$A$20,1,0)),,3)</f>
        <v>0</v>
      </c>
      <c r="E118">
        <f t="shared" ca="1" si="4"/>
        <v>1</v>
      </c>
      <c r="F118" t="s">
        <v>108</v>
      </c>
      <c r="G118">
        <v>28</v>
      </c>
    </row>
    <row r="119" spans="2:7" x14ac:dyDescent="0.25">
      <c r="B119">
        <v>117</v>
      </c>
      <c r="C119" cm="1">
        <f t="array" aca="1" ref="C119" ca="1">_xlfn.SWITCH((INDIRECT($F119&amp;"!"&amp;"$B"&amp;$G119)),"Lundi",1,"Mardi",1,"Mercredi",1,"Jeudi",1,"Vendredi",1,"Samedi",2,"Dimanche",3)</f>
        <v>1</v>
      </c>
      <c r="D119" cm="1">
        <f t="array" aca="1" ref="D119" ca="1">IF(ISNA(VLOOKUP((INDIRECT($F119&amp;"!"&amp;"$C"&amp;$G119)),$A$3:$A$20,1,0)),,3)</f>
        <v>0</v>
      </c>
      <c r="E119">
        <f t="shared" ca="1" si="4"/>
        <v>1</v>
      </c>
      <c r="F119" t="s">
        <v>108</v>
      </c>
      <c r="G119">
        <v>29</v>
      </c>
    </row>
    <row r="120" spans="2:7" x14ac:dyDescent="0.25">
      <c r="B120">
        <v>118</v>
      </c>
      <c r="C120" cm="1">
        <f t="array" aca="1" ref="C120" ca="1">_xlfn.SWITCH((INDIRECT($F120&amp;"!"&amp;"$B"&amp;$G120)),"Lundi",1,"Mardi",1,"Mercredi",1,"Jeudi",1,"Vendredi",1,"Samedi",2,"Dimanche",3)</f>
        <v>1</v>
      </c>
      <c r="D120" cm="1">
        <f t="array" aca="1" ref="D120" ca="1">IF(ISNA(VLOOKUP((INDIRECT($F120&amp;"!"&amp;"$C"&amp;$G120)),$A$3:$A$20,1,0)),,3)</f>
        <v>0</v>
      </c>
      <c r="E120">
        <f t="shared" ca="1" si="4"/>
        <v>1</v>
      </c>
      <c r="F120" t="s">
        <v>108</v>
      </c>
      <c r="G120">
        <v>30</v>
      </c>
    </row>
    <row r="121" spans="2:7" x14ac:dyDescent="0.25">
      <c r="B121">
        <v>119</v>
      </c>
      <c r="C121" cm="1">
        <f t="array" aca="1" ref="C121" ca="1">_xlfn.SWITCH((INDIRECT($F121&amp;"!"&amp;"$B"&amp;$G121)),"Lundi",1,"Mardi",1,"Mercredi",1,"Jeudi",1,"Vendredi",1,"Samedi",2,"Dimanche",3)</f>
        <v>1</v>
      </c>
      <c r="D121" cm="1">
        <f t="array" aca="1" ref="D121" ca="1">IF(ISNA(VLOOKUP((INDIRECT($F121&amp;"!"&amp;"$C"&amp;$G121)),$A$3:$A$20,1,0)),,3)</f>
        <v>0</v>
      </c>
      <c r="E121">
        <f t="shared" ca="1" si="4"/>
        <v>1</v>
      </c>
      <c r="F121" t="s">
        <v>108</v>
      </c>
      <c r="G121">
        <v>31</v>
      </c>
    </row>
    <row r="122" spans="2:7" x14ac:dyDescent="0.25">
      <c r="B122">
        <v>120</v>
      </c>
      <c r="C122" cm="1">
        <f t="array" aca="1" ref="C122" ca="1">_xlfn.SWITCH((INDIRECT($F122&amp;"!"&amp;"$B"&amp;$G122)),"Lundi",1,"Mardi",1,"Mercredi",1,"Jeudi",1,"Vendredi",1,"Samedi",2,"Dimanche",3)</f>
        <v>2</v>
      </c>
      <c r="D122" cm="1">
        <f t="array" aca="1" ref="D122" ca="1">IF(ISNA(VLOOKUP((INDIRECT($F122&amp;"!"&amp;"$C"&amp;$G122)),$A$3:$A$20,1,0)),,3)</f>
        <v>0</v>
      </c>
      <c r="E122">
        <f t="shared" ca="1" si="4"/>
        <v>2</v>
      </c>
      <c r="F122" t="s">
        <v>108</v>
      </c>
      <c r="G122">
        <v>32</v>
      </c>
    </row>
    <row r="123" spans="2:7" x14ac:dyDescent="0.25">
      <c r="B123">
        <v>121</v>
      </c>
      <c r="C123" cm="1">
        <f t="array" aca="1" ref="C123" ca="1">_xlfn.SWITCH((INDIRECT($F123&amp;"!"&amp;"$B"&amp;$G123)),"Lundi",1,"Mardi",1,"Mercredi",1,"Jeudi",1,"Vendredi",1,"Samedi",2,"Dimanche",3)</f>
        <v>3</v>
      </c>
      <c r="D123" cm="1">
        <f t="array" aca="1" ref="D123" ca="1">IF(ISNA(VLOOKUP((INDIRECT($F123&amp;"!"&amp;"$C"&amp;$G123)),$A$3:$A$20,1,0)),,3)</f>
        <v>0</v>
      </c>
      <c r="E123">
        <f t="shared" ca="1" si="4"/>
        <v>3</v>
      </c>
      <c r="F123" t="s">
        <v>108</v>
      </c>
      <c r="G123">
        <v>33</v>
      </c>
    </row>
    <row r="124" spans="2:7" x14ac:dyDescent="0.25">
      <c r="B124">
        <v>122</v>
      </c>
      <c r="C124" cm="1">
        <f t="array" aca="1" ref="C124" ca="1">_xlfn.SWITCH((INDIRECT($F124&amp;"!"&amp;"$B"&amp;$G124)),"Lundi",1,"Mardi",1,"Mercredi",1,"Jeudi",1,"Vendredi",1,"Samedi",2,"Dimanche",3)</f>
        <v>1</v>
      </c>
      <c r="D124" cm="1">
        <f t="array" aca="1" ref="D124" ca="1">IF(ISNA(VLOOKUP((INDIRECT($F124&amp;"!"&amp;"$C"&amp;$G124)),$A$3:$A$20,1,0)),,3)</f>
        <v>0</v>
      </c>
      <c r="E124">
        <f t="shared" ca="1" si="4"/>
        <v>1</v>
      </c>
      <c r="F124" t="s">
        <v>110</v>
      </c>
      <c r="G124">
        <v>4</v>
      </c>
    </row>
    <row r="125" spans="2:7" x14ac:dyDescent="0.25">
      <c r="B125">
        <v>123</v>
      </c>
      <c r="C125" cm="1">
        <f t="array" aca="1" ref="C125" ca="1">_xlfn.SWITCH((INDIRECT($F125&amp;"!"&amp;"$B"&amp;$G125)),"Lundi",1,"Mardi",1,"Mercredi",1,"Jeudi",1,"Vendredi",1,"Samedi",2,"Dimanche",3)</f>
        <v>1</v>
      </c>
      <c r="D125" cm="1">
        <f t="array" aca="1" ref="D125" ca="1">IF(ISNA(VLOOKUP((INDIRECT($F125&amp;"!"&amp;"$C"&amp;$G125)),$A$3:$A$20,1,0)),,3)</f>
        <v>0</v>
      </c>
      <c r="E125">
        <f t="shared" ca="1" si="4"/>
        <v>1</v>
      </c>
      <c r="F125" t="s">
        <v>110</v>
      </c>
      <c r="G125">
        <v>5</v>
      </c>
    </row>
    <row r="126" spans="2:7" x14ac:dyDescent="0.25">
      <c r="B126">
        <v>124</v>
      </c>
      <c r="C126" cm="1">
        <f t="array" aca="1" ref="C126" ca="1">_xlfn.SWITCH((INDIRECT($F126&amp;"!"&amp;"$B"&amp;$G126)),"Lundi",1,"Mardi",1,"Mercredi",1,"Jeudi",1,"Vendredi",1,"Samedi",2,"Dimanche",3)</f>
        <v>1</v>
      </c>
      <c r="D126" cm="1">
        <f t="array" aca="1" ref="D126" ca="1">IF(ISNA(VLOOKUP((INDIRECT($F126&amp;"!"&amp;"$C"&amp;$G126)),$A$3:$A$20,1,0)),,3)</f>
        <v>0</v>
      </c>
      <c r="E126">
        <f t="shared" ca="1" si="4"/>
        <v>1</v>
      </c>
      <c r="F126" t="s">
        <v>110</v>
      </c>
      <c r="G126">
        <v>6</v>
      </c>
    </row>
    <row r="127" spans="2:7" x14ac:dyDescent="0.25">
      <c r="B127">
        <v>125</v>
      </c>
      <c r="C127" cm="1">
        <f t="array" aca="1" ref="C127" ca="1">_xlfn.SWITCH((INDIRECT($F127&amp;"!"&amp;"$B"&amp;$G127)),"Lundi",1,"Mardi",1,"Mercredi",1,"Jeudi",1,"Vendredi",1,"Samedi",2,"Dimanche",3)</f>
        <v>1</v>
      </c>
      <c r="D127" cm="1">
        <f t="array" aca="1" ref="D127" ca="1">IF(ISNA(VLOOKUP((INDIRECT($F127&amp;"!"&amp;"$C"&amp;$G127)),$A$3:$A$20,1,0)),,3)</f>
        <v>0</v>
      </c>
      <c r="E127">
        <f t="shared" ca="1" si="4"/>
        <v>1</v>
      </c>
      <c r="F127" t="s">
        <v>110</v>
      </c>
      <c r="G127">
        <v>7</v>
      </c>
    </row>
    <row r="128" spans="2:7" x14ac:dyDescent="0.25">
      <c r="B128">
        <v>126</v>
      </c>
      <c r="C128" cm="1">
        <f t="array" aca="1" ref="C128" ca="1">_xlfn.SWITCH((INDIRECT($F128&amp;"!"&amp;"$B"&amp;$G128)),"Lundi",1,"Mardi",1,"Mercredi",1,"Jeudi",1,"Vendredi",1,"Samedi",2,"Dimanche",3)</f>
        <v>2</v>
      </c>
      <c r="D128" cm="1">
        <f t="array" aca="1" ref="D128" ca="1">IF(ISNA(VLOOKUP((INDIRECT($F128&amp;"!"&amp;"$C"&amp;$G128)),$A$3:$A$20,1,0)),,3)</f>
        <v>0</v>
      </c>
      <c r="E128">
        <f t="shared" ca="1" si="4"/>
        <v>2</v>
      </c>
      <c r="F128" t="s">
        <v>110</v>
      </c>
      <c r="G128">
        <v>8</v>
      </c>
    </row>
    <row r="129" spans="2:7" x14ac:dyDescent="0.25">
      <c r="B129">
        <v>127</v>
      </c>
      <c r="C129" cm="1">
        <f t="array" aca="1" ref="C129" ca="1">_xlfn.SWITCH((INDIRECT($F129&amp;"!"&amp;"$B"&amp;$G129)),"Lundi",1,"Mardi",1,"Mercredi",1,"Jeudi",1,"Vendredi",1,"Samedi",2,"Dimanche",3)</f>
        <v>3</v>
      </c>
      <c r="D129" cm="1">
        <f t="array" aca="1" ref="D129" ca="1">IF(ISNA(VLOOKUP((INDIRECT($F129&amp;"!"&amp;"$C"&amp;$G129)),$A$3:$A$20,1,0)),,3)</f>
        <v>0</v>
      </c>
      <c r="E129">
        <f t="shared" ca="1" si="4"/>
        <v>3</v>
      </c>
      <c r="F129" t="s">
        <v>110</v>
      </c>
      <c r="G129">
        <v>9</v>
      </c>
    </row>
    <row r="130" spans="2:7" x14ac:dyDescent="0.25">
      <c r="B130">
        <v>128</v>
      </c>
      <c r="C130" cm="1">
        <f t="array" aca="1" ref="C130" ca="1">_xlfn.SWITCH((INDIRECT($F130&amp;"!"&amp;"$B"&amp;$G130)),"Lundi",1,"Mardi",1,"Mercredi",1,"Jeudi",1,"Vendredi",1,"Samedi",2,"Dimanche",3)</f>
        <v>1</v>
      </c>
      <c r="D130" cm="1">
        <f t="array" aca="1" ref="D130" ca="1">IF(ISNA(VLOOKUP((INDIRECT($F130&amp;"!"&amp;"$C"&amp;$G130)),$A$3:$A$20,1,0)),,3)</f>
        <v>0</v>
      </c>
      <c r="E130">
        <f t="shared" ca="1" si="4"/>
        <v>1</v>
      </c>
      <c r="F130" t="s">
        <v>110</v>
      </c>
      <c r="G130">
        <v>10</v>
      </c>
    </row>
    <row r="131" spans="2:7" x14ac:dyDescent="0.25">
      <c r="B131">
        <v>129</v>
      </c>
      <c r="C131" cm="1">
        <f t="array" aca="1" ref="C131" ca="1">_xlfn.SWITCH((INDIRECT($F131&amp;"!"&amp;"$B"&amp;$G131)),"Lundi",1,"Mardi",1,"Mercredi",1,"Jeudi",1,"Vendredi",1,"Samedi",2,"Dimanche",3)</f>
        <v>1</v>
      </c>
      <c r="D131" cm="1">
        <f t="array" aca="1" ref="D131" ca="1">IF(ISNA(VLOOKUP((INDIRECT($F131&amp;"!"&amp;"$C"&amp;$G131)),$A$3:$A$20,1,0)),,3)</f>
        <v>0</v>
      </c>
      <c r="E131">
        <f t="shared" ca="1" si="4"/>
        <v>1</v>
      </c>
      <c r="F131" t="s">
        <v>110</v>
      </c>
      <c r="G131">
        <v>11</v>
      </c>
    </row>
    <row r="132" spans="2:7" x14ac:dyDescent="0.25">
      <c r="B132">
        <v>130</v>
      </c>
      <c r="C132" cm="1">
        <f t="array" aca="1" ref="C132" ca="1">_xlfn.SWITCH((INDIRECT($F132&amp;"!"&amp;"$B"&amp;$G132)),"Lundi",1,"Mardi",1,"Mercredi",1,"Jeudi",1,"Vendredi",1,"Samedi",2,"Dimanche",3)</f>
        <v>1</v>
      </c>
      <c r="D132" cm="1">
        <f t="array" aca="1" ref="D132" ca="1">IF(ISNA(VLOOKUP((INDIRECT($F132&amp;"!"&amp;"$C"&amp;$G132)),$A$3:$A$20,1,0)),,3)</f>
        <v>0</v>
      </c>
      <c r="E132">
        <f t="shared" ca="1" si="4"/>
        <v>1</v>
      </c>
      <c r="F132" t="s">
        <v>110</v>
      </c>
      <c r="G132">
        <v>12</v>
      </c>
    </row>
    <row r="133" spans="2:7" x14ac:dyDescent="0.25">
      <c r="B133">
        <v>131</v>
      </c>
      <c r="C133" cm="1">
        <f t="array" aca="1" ref="C133" ca="1">_xlfn.SWITCH((INDIRECT($F133&amp;"!"&amp;"$B"&amp;$G133)),"Lundi",1,"Mardi",1,"Mercredi",1,"Jeudi",1,"Vendredi",1,"Samedi",2,"Dimanche",3)</f>
        <v>1</v>
      </c>
      <c r="D133" cm="1">
        <f t="array" aca="1" ref="D133" ca="1">IF(ISNA(VLOOKUP((INDIRECT($F133&amp;"!"&amp;"$C"&amp;$G133)),$A$3:$A$20,1,0)),,3)</f>
        <v>0</v>
      </c>
      <c r="E133">
        <f t="shared" ca="1" si="4"/>
        <v>1</v>
      </c>
      <c r="F133" t="s">
        <v>110</v>
      </c>
      <c r="G133">
        <v>13</v>
      </c>
    </row>
    <row r="134" spans="2:7" x14ac:dyDescent="0.25">
      <c r="B134">
        <v>132</v>
      </c>
      <c r="C134" cm="1">
        <f t="array" aca="1" ref="C134" ca="1">_xlfn.SWITCH((INDIRECT($F134&amp;"!"&amp;"$B"&amp;$G134)),"Lundi",1,"Mardi",1,"Mercredi",1,"Jeudi",1,"Vendredi",1,"Samedi",2,"Dimanche",3)</f>
        <v>1</v>
      </c>
      <c r="D134" cm="1">
        <f t="array" aca="1" ref="D134" ca="1">IF(ISNA(VLOOKUP((INDIRECT($F134&amp;"!"&amp;"$C"&amp;$G134)),$A$3:$A$20,1,0)),,3)</f>
        <v>0</v>
      </c>
      <c r="E134">
        <f t="shared" ca="1" si="4"/>
        <v>1</v>
      </c>
      <c r="F134" t="s">
        <v>110</v>
      </c>
      <c r="G134">
        <v>14</v>
      </c>
    </row>
    <row r="135" spans="2:7" x14ac:dyDescent="0.25">
      <c r="B135">
        <v>133</v>
      </c>
      <c r="C135" cm="1">
        <f t="array" aca="1" ref="C135" ca="1">_xlfn.SWITCH((INDIRECT($F135&amp;"!"&amp;"$B"&amp;$G135)),"Lundi",1,"Mardi",1,"Mercredi",1,"Jeudi",1,"Vendredi",1,"Samedi",2,"Dimanche",3)</f>
        <v>2</v>
      </c>
      <c r="D135" cm="1">
        <f t="array" aca="1" ref="D135" ca="1">IF(ISNA(VLOOKUP((INDIRECT($F135&amp;"!"&amp;"$C"&amp;$G135)),$A$3:$A$20,1,0)),,3)</f>
        <v>0</v>
      </c>
      <c r="E135">
        <f t="shared" ca="1" si="4"/>
        <v>2</v>
      </c>
      <c r="F135" t="s">
        <v>110</v>
      </c>
      <c r="G135">
        <v>15</v>
      </c>
    </row>
    <row r="136" spans="2:7" x14ac:dyDescent="0.25">
      <c r="B136">
        <v>134</v>
      </c>
      <c r="C136" cm="1">
        <f t="array" aca="1" ref="C136" ca="1">_xlfn.SWITCH((INDIRECT($F136&amp;"!"&amp;"$B"&amp;$G136)),"Lundi",1,"Mardi",1,"Mercredi",1,"Jeudi",1,"Vendredi",1,"Samedi",2,"Dimanche",3)</f>
        <v>3</v>
      </c>
      <c r="D136" cm="1">
        <f t="array" aca="1" ref="D136" ca="1">IF(ISNA(VLOOKUP((INDIRECT($F136&amp;"!"&amp;"$C"&amp;$G136)),$A$3:$A$20,1,0)),,3)</f>
        <v>0</v>
      </c>
      <c r="E136">
        <f t="shared" ca="1" si="4"/>
        <v>3</v>
      </c>
      <c r="F136" t="s">
        <v>110</v>
      </c>
      <c r="G136">
        <v>16</v>
      </c>
    </row>
    <row r="137" spans="2:7" x14ac:dyDescent="0.25">
      <c r="B137">
        <v>135</v>
      </c>
      <c r="C137" cm="1">
        <f t="array" aca="1" ref="C137" ca="1">_xlfn.SWITCH((INDIRECT($F137&amp;"!"&amp;"$B"&amp;$G137)),"Lundi",1,"Mardi",1,"Mercredi",1,"Jeudi",1,"Vendredi",1,"Samedi",2,"Dimanche",3)</f>
        <v>1</v>
      </c>
      <c r="D137" cm="1">
        <f t="array" aca="1" ref="D137" ca="1">IF(ISNA(VLOOKUP((INDIRECT($F137&amp;"!"&amp;"$C"&amp;$G137)),$A$3:$A$20,1,0)),,3)</f>
        <v>0</v>
      </c>
      <c r="E137">
        <f t="shared" ca="1" si="4"/>
        <v>1</v>
      </c>
      <c r="F137" t="s">
        <v>110</v>
      </c>
      <c r="G137">
        <v>17</v>
      </c>
    </row>
    <row r="138" spans="2:7" x14ac:dyDescent="0.25">
      <c r="B138">
        <v>136</v>
      </c>
      <c r="C138" cm="1">
        <f t="array" aca="1" ref="C138" ca="1">_xlfn.SWITCH((INDIRECT($F138&amp;"!"&amp;"$B"&amp;$G138)),"Lundi",1,"Mardi",1,"Mercredi",1,"Jeudi",1,"Vendredi",1,"Samedi",2,"Dimanche",3)</f>
        <v>1</v>
      </c>
      <c r="D138" cm="1">
        <f t="array" aca="1" ref="D138" ca="1">IF(ISNA(VLOOKUP((INDIRECT($F138&amp;"!"&amp;"$C"&amp;$G138)),$A$3:$A$20,1,0)),,3)</f>
        <v>0</v>
      </c>
      <c r="E138">
        <f t="shared" ca="1" si="4"/>
        <v>1</v>
      </c>
      <c r="F138" t="s">
        <v>110</v>
      </c>
      <c r="G138">
        <v>18</v>
      </c>
    </row>
    <row r="139" spans="2:7" x14ac:dyDescent="0.25">
      <c r="B139">
        <v>137</v>
      </c>
      <c r="C139" cm="1">
        <f t="array" aca="1" ref="C139" ca="1">_xlfn.SWITCH((INDIRECT($F139&amp;"!"&amp;"$B"&amp;$G139)),"Lundi",1,"Mardi",1,"Mercredi",1,"Jeudi",1,"Vendredi",1,"Samedi",2,"Dimanche",3)</f>
        <v>1</v>
      </c>
      <c r="D139" cm="1">
        <f t="array" aca="1" ref="D139" ca="1">IF(ISNA(VLOOKUP((INDIRECT($F139&amp;"!"&amp;"$C"&amp;$G139)),$A$3:$A$20,1,0)),,3)</f>
        <v>0</v>
      </c>
      <c r="E139">
        <f t="shared" ca="1" si="4"/>
        <v>1</v>
      </c>
      <c r="F139" t="s">
        <v>110</v>
      </c>
      <c r="G139">
        <v>19</v>
      </c>
    </row>
    <row r="140" spans="2:7" x14ac:dyDescent="0.25">
      <c r="B140">
        <v>138</v>
      </c>
      <c r="C140" cm="1">
        <f t="array" aca="1" ref="C140" ca="1">_xlfn.SWITCH((INDIRECT($F140&amp;"!"&amp;"$B"&amp;$G140)),"Lundi",1,"Mardi",1,"Mercredi",1,"Jeudi",1,"Vendredi",1,"Samedi",2,"Dimanche",3)</f>
        <v>1</v>
      </c>
      <c r="D140" cm="1">
        <f t="array" aca="1" ref="D140" ca="1">IF(ISNA(VLOOKUP((INDIRECT($F140&amp;"!"&amp;"$C"&amp;$G140)),$A$3:$A$20,1,0)),,3)</f>
        <v>0</v>
      </c>
      <c r="E140">
        <f t="shared" ca="1" si="4"/>
        <v>1</v>
      </c>
      <c r="F140" t="s">
        <v>110</v>
      </c>
      <c r="G140">
        <v>20</v>
      </c>
    </row>
    <row r="141" spans="2:7" x14ac:dyDescent="0.25">
      <c r="B141">
        <v>139</v>
      </c>
      <c r="C141" cm="1">
        <f t="array" aca="1" ref="C141" ca="1">_xlfn.SWITCH((INDIRECT($F141&amp;"!"&amp;"$B"&amp;$G141)),"Lundi",1,"Mardi",1,"Mercredi",1,"Jeudi",1,"Vendredi",1,"Samedi",2,"Dimanche",3)</f>
        <v>1</v>
      </c>
      <c r="D141" cm="1">
        <f t="array" aca="1" ref="D141" ca="1">IF(ISNA(VLOOKUP((INDIRECT($F141&amp;"!"&amp;"$C"&amp;$G141)),$A$3:$A$20,1,0)),,3)</f>
        <v>0</v>
      </c>
      <c r="E141">
        <f t="shared" ca="1" si="4"/>
        <v>1</v>
      </c>
      <c r="F141" t="s">
        <v>110</v>
      </c>
      <c r="G141">
        <v>21</v>
      </c>
    </row>
    <row r="142" spans="2:7" x14ac:dyDescent="0.25">
      <c r="B142">
        <v>140</v>
      </c>
      <c r="C142" cm="1">
        <f t="array" aca="1" ref="C142" ca="1">_xlfn.SWITCH((INDIRECT($F142&amp;"!"&amp;"$B"&amp;$G142)),"Lundi",1,"Mardi",1,"Mercredi",1,"Jeudi",1,"Vendredi",1,"Samedi",2,"Dimanche",3)</f>
        <v>2</v>
      </c>
      <c r="D142" cm="1">
        <f t="array" aca="1" ref="D142" ca="1">IF(ISNA(VLOOKUP((INDIRECT($F142&amp;"!"&amp;"$C"&amp;$G142)),$A$3:$A$20,1,0)),,3)</f>
        <v>0</v>
      </c>
      <c r="E142">
        <f t="shared" ca="1" si="4"/>
        <v>2</v>
      </c>
      <c r="F142" t="s">
        <v>110</v>
      </c>
      <c r="G142">
        <v>22</v>
      </c>
    </row>
    <row r="143" spans="2:7" x14ac:dyDescent="0.25">
      <c r="B143">
        <v>141</v>
      </c>
      <c r="C143" cm="1">
        <f t="array" aca="1" ref="C143" ca="1">_xlfn.SWITCH((INDIRECT($F143&amp;"!"&amp;"$B"&amp;$G143)),"Lundi",1,"Mardi",1,"Mercredi",1,"Jeudi",1,"Vendredi",1,"Samedi",2,"Dimanche",3)</f>
        <v>3</v>
      </c>
      <c r="D143" cm="1">
        <f t="array" aca="1" ref="D143" ca="1">IF(ISNA(VLOOKUP((INDIRECT($F143&amp;"!"&amp;"$C"&amp;$G143)),$A$3:$A$20,1,0)),,3)</f>
        <v>0</v>
      </c>
      <c r="E143">
        <f t="shared" ca="1" si="4"/>
        <v>3</v>
      </c>
      <c r="F143" t="s">
        <v>110</v>
      </c>
      <c r="G143">
        <v>23</v>
      </c>
    </row>
    <row r="144" spans="2:7" x14ac:dyDescent="0.25">
      <c r="B144">
        <v>142</v>
      </c>
      <c r="C144" cm="1">
        <f t="array" aca="1" ref="C144" ca="1">_xlfn.SWITCH((INDIRECT($F144&amp;"!"&amp;"$B"&amp;$G144)),"Lundi",1,"Mardi",1,"Mercredi",1,"Jeudi",1,"Vendredi",1,"Samedi",2,"Dimanche",3)</f>
        <v>1</v>
      </c>
      <c r="D144" cm="1">
        <f t="array" aca="1" ref="D144" ca="1">IF(ISNA(VLOOKUP((INDIRECT($F144&amp;"!"&amp;"$C"&amp;$G144)),$A$3:$A$20,1,0)),,3)</f>
        <v>0</v>
      </c>
      <c r="E144">
        <f t="shared" ca="1" si="4"/>
        <v>1</v>
      </c>
      <c r="F144" t="s">
        <v>110</v>
      </c>
      <c r="G144">
        <v>24</v>
      </c>
    </row>
    <row r="145" spans="2:7" x14ac:dyDescent="0.25">
      <c r="B145">
        <v>143</v>
      </c>
      <c r="C145" cm="1">
        <f t="array" aca="1" ref="C145" ca="1">_xlfn.SWITCH((INDIRECT($F145&amp;"!"&amp;"$B"&amp;$G145)),"Lundi",1,"Mardi",1,"Mercredi",1,"Jeudi",1,"Vendredi",1,"Samedi",2,"Dimanche",3)</f>
        <v>1</v>
      </c>
      <c r="D145" cm="1">
        <f t="array" aca="1" ref="D145" ca="1">IF(ISNA(VLOOKUP((INDIRECT($F145&amp;"!"&amp;"$C"&amp;$G145)),$A$3:$A$20,1,0)),,3)</f>
        <v>0</v>
      </c>
      <c r="E145">
        <f t="shared" ca="1" si="4"/>
        <v>1</v>
      </c>
      <c r="F145" t="s">
        <v>110</v>
      </c>
      <c r="G145">
        <v>25</v>
      </c>
    </row>
    <row r="146" spans="2:7" x14ac:dyDescent="0.25">
      <c r="B146">
        <v>144</v>
      </c>
      <c r="C146" cm="1">
        <f t="array" aca="1" ref="C146" ca="1">_xlfn.SWITCH((INDIRECT($F146&amp;"!"&amp;"$B"&amp;$G146)),"Lundi",1,"Mardi",1,"Mercredi",1,"Jeudi",1,"Vendredi",1,"Samedi",2,"Dimanche",3)</f>
        <v>1</v>
      </c>
      <c r="D146" cm="1">
        <f t="array" aca="1" ref="D146" ca="1">IF(ISNA(VLOOKUP((INDIRECT($F146&amp;"!"&amp;"$C"&amp;$G146)),$A$3:$A$20,1,0)),,3)</f>
        <v>0</v>
      </c>
      <c r="E146">
        <f t="shared" ca="1" si="4"/>
        <v>1</v>
      </c>
      <c r="F146" t="s">
        <v>110</v>
      </c>
      <c r="G146">
        <v>26</v>
      </c>
    </row>
    <row r="147" spans="2:7" x14ac:dyDescent="0.25">
      <c r="B147">
        <v>145</v>
      </c>
      <c r="C147" cm="1">
        <f t="array" aca="1" ref="C147" ca="1">_xlfn.SWITCH((INDIRECT($F147&amp;"!"&amp;"$B"&amp;$G147)),"Lundi",1,"Mardi",1,"Mercredi",1,"Jeudi",1,"Vendredi",1,"Samedi",2,"Dimanche",3)</f>
        <v>1</v>
      </c>
      <c r="D147" cm="1">
        <f t="array" aca="1" ref="D147" ca="1">IF(ISNA(VLOOKUP((INDIRECT($F147&amp;"!"&amp;"$C"&amp;$G147)),$A$3:$A$20,1,0)),,3)</f>
        <v>0</v>
      </c>
      <c r="E147">
        <f t="shared" ca="1" si="4"/>
        <v>1</v>
      </c>
      <c r="F147" t="s">
        <v>110</v>
      </c>
      <c r="G147">
        <v>27</v>
      </c>
    </row>
    <row r="148" spans="2:7" x14ac:dyDescent="0.25">
      <c r="B148">
        <v>146</v>
      </c>
      <c r="C148" cm="1">
        <f t="array" aca="1" ref="C148" ca="1">_xlfn.SWITCH((INDIRECT($F148&amp;"!"&amp;"$B"&amp;$G148)),"Lundi",1,"Mardi",1,"Mercredi",1,"Jeudi",1,"Vendredi",1,"Samedi",2,"Dimanche",3)</f>
        <v>1</v>
      </c>
      <c r="D148" cm="1">
        <f t="array" aca="1" ref="D148" ca="1">IF(ISNA(VLOOKUP((INDIRECT($F148&amp;"!"&amp;"$C"&amp;$G148)),$A$3:$A$20,1,0)),,3)</f>
        <v>0</v>
      </c>
      <c r="E148">
        <f t="shared" ca="1" si="4"/>
        <v>1</v>
      </c>
      <c r="F148" t="s">
        <v>110</v>
      </c>
      <c r="G148">
        <v>28</v>
      </c>
    </row>
    <row r="149" spans="2:7" x14ac:dyDescent="0.25">
      <c r="B149">
        <v>147</v>
      </c>
      <c r="C149" cm="1">
        <f t="array" aca="1" ref="C149" ca="1">_xlfn.SWITCH((INDIRECT($F149&amp;"!"&amp;"$B"&amp;$G149)),"Lundi",1,"Mardi",1,"Mercredi",1,"Jeudi",1,"Vendredi",1,"Samedi",2,"Dimanche",3)</f>
        <v>2</v>
      </c>
      <c r="D149" cm="1">
        <f t="array" aca="1" ref="D149" ca="1">IF(ISNA(VLOOKUP((INDIRECT($F149&amp;"!"&amp;"$C"&amp;$G149)),$A$3:$A$20,1,0)),,3)</f>
        <v>0</v>
      </c>
      <c r="E149">
        <f t="shared" ca="1" si="4"/>
        <v>2</v>
      </c>
      <c r="F149" t="s">
        <v>110</v>
      </c>
      <c r="G149">
        <v>29</v>
      </c>
    </row>
    <row r="150" spans="2:7" x14ac:dyDescent="0.25">
      <c r="B150">
        <v>148</v>
      </c>
      <c r="C150" cm="1">
        <f t="array" aca="1" ref="C150" ca="1">_xlfn.SWITCH((INDIRECT($F150&amp;"!"&amp;"$B"&amp;$G150)),"Lundi",1,"Mardi",1,"Mercredi",1,"Jeudi",1,"Vendredi",1,"Samedi",2,"Dimanche",3)</f>
        <v>3</v>
      </c>
      <c r="D150" cm="1">
        <f t="array" aca="1" ref="D150" ca="1">IF(ISNA(VLOOKUP((INDIRECT($F150&amp;"!"&amp;"$C"&amp;$G150)),$A$3:$A$20,1,0)),,3)</f>
        <v>0</v>
      </c>
      <c r="E150">
        <f t="shared" ca="1" si="4"/>
        <v>3</v>
      </c>
      <c r="F150" t="s">
        <v>110</v>
      </c>
      <c r="G150">
        <v>30</v>
      </c>
    </row>
    <row r="151" spans="2:7" x14ac:dyDescent="0.25">
      <c r="B151">
        <v>149</v>
      </c>
      <c r="C151" cm="1">
        <f t="array" aca="1" ref="C151" ca="1">_xlfn.SWITCH((INDIRECT($F151&amp;"!"&amp;"$B"&amp;$G151)),"Lundi",1,"Mardi",1,"Mercredi",1,"Jeudi",1,"Vendredi",1,"Samedi",2,"Dimanche",3)</f>
        <v>1</v>
      </c>
      <c r="D151" cm="1">
        <f t="array" aca="1" ref="D151" ca="1">IF(ISNA(VLOOKUP((INDIRECT($F151&amp;"!"&amp;"$C"&amp;$G151)),$A$3:$A$20,1,0)),,3)</f>
        <v>0</v>
      </c>
      <c r="E151">
        <f t="shared" ca="1" si="4"/>
        <v>1</v>
      </c>
      <c r="F151" t="s">
        <v>110</v>
      </c>
      <c r="G151">
        <v>31</v>
      </c>
    </row>
    <row r="152" spans="2:7" x14ac:dyDescent="0.25">
      <c r="B152">
        <v>150</v>
      </c>
      <c r="C152" cm="1">
        <f t="array" aca="1" ref="C152" ca="1">_xlfn.SWITCH((INDIRECT($F152&amp;"!"&amp;"$B"&amp;$G152)),"Lundi",1,"Mardi",1,"Mercredi",1,"Jeudi",1,"Vendredi",1,"Samedi",2,"Dimanche",3)</f>
        <v>1</v>
      </c>
      <c r="D152" cm="1">
        <f t="array" aca="1" ref="D152" ca="1">IF(ISNA(VLOOKUP((INDIRECT($F152&amp;"!"&amp;"$C"&amp;$G152)),$A$3:$A$20,1,0)),,3)</f>
        <v>0</v>
      </c>
      <c r="E152">
        <f t="shared" ca="1" si="4"/>
        <v>1</v>
      </c>
      <c r="F152" t="s">
        <v>111</v>
      </c>
      <c r="G152">
        <v>4</v>
      </c>
    </row>
    <row r="153" spans="2:7" x14ac:dyDescent="0.25">
      <c r="B153">
        <v>151</v>
      </c>
      <c r="C153" cm="1">
        <f t="array" aca="1" ref="C153" ca="1">_xlfn.SWITCH((INDIRECT($F153&amp;"!"&amp;"$B"&amp;$G153)),"Lundi",1,"Mardi",1,"Mercredi",1,"Jeudi",1,"Vendredi",1,"Samedi",2,"Dimanche",3)</f>
        <v>1</v>
      </c>
      <c r="D153" cm="1">
        <f t="array" aca="1" ref="D153" ca="1">IF(ISNA(VLOOKUP((INDIRECT($F153&amp;"!"&amp;"$C"&amp;$G153)),$A$3:$A$20,1,0)),,3)</f>
        <v>0</v>
      </c>
      <c r="E153">
        <f t="shared" ref="E153:E183" ca="1" si="5">SUM(C153,D153)</f>
        <v>1</v>
      </c>
      <c r="F153" t="s">
        <v>111</v>
      </c>
      <c r="G153">
        <v>5</v>
      </c>
    </row>
    <row r="154" spans="2:7" x14ac:dyDescent="0.25">
      <c r="B154">
        <v>152</v>
      </c>
      <c r="C154" cm="1">
        <f t="array" aca="1" ref="C154" ca="1">_xlfn.SWITCH((INDIRECT($F154&amp;"!"&amp;"$B"&amp;$G154)),"Lundi",1,"Mardi",1,"Mercredi",1,"Jeudi",1,"Vendredi",1,"Samedi",2,"Dimanche",3)</f>
        <v>1</v>
      </c>
      <c r="D154" cm="1">
        <f t="array" aca="1" ref="D154" ca="1">IF(ISNA(VLOOKUP((INDIRECT($F154&amp;"!"&amp;"$C"&amp;$G154)),$A$3:$A$20,1,0)),,3)</f>
        <v>0</v>
      </c>
      <c r="E154">
        <f t="shared" ca="1" si="5"/>
        <v>1</v>
      </c>
      <c r="F154" t="s">
        <v>111</v>
      </c>
      <c r="G154">
        <v>6</v>
      </c>
    </row>
    <row r="155" spans="2:7" x14ac:dyDescent="0.25">
      <c r="B155">
        <v>153</v>
      </c>
      <c r="C155" cm="1">
        <f t="array" aca="1" ref="C155" ca="1">_xlfn.SWITCH((INDIRECT($F155&amp;"!"&amp;"$B"&amp;$G155)),"Lundi",1,"Mardi",1,"Mercredi",1,"Jeudi",1,"Vendredi",1,"Samedi",2,"Dimanche",3)</f>
        <v>1</v>
      </c>
      <c r="D155" cm="1">
        <f t="array" aca="1" ref="D155" ca="1">IF(ISNA(VLOOKUP((INDIRECT($F155&amp;"!"&amp;"$C"&amp;$G155)),$A$3:$A$20,1,0)),,3)</f>
        <v>0</v>
      </c>
      <c r="E155">
        <f t="shared" ca="1" si="5"/>
        <v>1</v>
      </c>
      <c r="F155" t="s">
        <v>111</v>
      </c>
      <c r="G155">
        <v>7</v>
      </c>
    </row>
    <row r="156" spans="2:7" x14ac:dyDescent="0.25">
      <c r="B156">
        <v>154</v>
      </c>
      <c r="C156" cm="1">
        <f t="array" aca="1" ref="C156" ca="1">_xlfn.SWITCH((INDIRECT($F156&amp;"!"&amp;"$B"&amp;$G156)),"Lundi",1,"Mardi",1,"Mercredi",1,"Jeudi",1,"Vendredi",1,"Samedi",2,"Dimanche",3)</f>
        <v>2</v>
      </c>
      <c r="D156" cm="1">
        <f t="array" aca="1" ref="D156" ca="1">IF(ISNA(VLOOKUP((INDIRECT($F156&amp;"!"&amp;"$C"&amp;$G156)),$A$3:$A$20,1,0)),,3)</f>
        <v>0</v>
      </c>
      <c r="E156">
        <f t="shared" ca="1" si="5"/>
        <v>2</v>
      </c>
      <c r="F156" t="s">
        <v>111</v>
      </c>
      <c r="G156">
        <v>8</v>
      </c>
    </row>
    <row r="157" spans="2:7" x14ac:dyDescent="0.25">
      <c r="B157">
        <v>155</v>
      </c>
      <c r="C157" cm="1">
        <f t="array" aca="1" ref="C157" ca="1">_xlfn.SWITCH((INDIRECT($F157&amp;"!"&amp;"$B"&amp;$G157)),"Lundi",1,"Mardi",1,"Mercredi",1,"Jeudi",1,"Vendredi",1,"Samedi",2,"Dimanche",3)</f>
        <v>3</v>
      </c>
      <c r="D157" cm="1">
        <f t="array" aca="1" ref="D157" ca="1">IF(ISNA(VLOOKUP((INDIRECT($F157&amp;"!"&amp;"$C"&amp;$G157)),$A$3:$A$20,1,0)),,3)</f>
        <v>0</v>
      </c>
      <c r="E157">
        <f t="shared" ca="1" si="5"/>
        <v>3</v>
      </c>
      <c r="F157" t="s">
        <v>111</v>
      </c>
      <c r="G157">
        <v>9</v>
      </c>
    </row>
    <row r="158" spans="2:7" x14ac:dyDescent="0.25">
      <c r="B158">
        <v>156</v>
      </c>
      <c r="C158" cm="1">
        <f t="array" aca="1" ref="C158" ca="1">_xlfn.SWITCH((INDIRECT($F158&amp;"!"&amp;"$B"&amp;$G158)),"Lundi",1,"Mardi",1,"Mercredi",1,"Jeudi",1,"Vendredi",1,"Samedi",2,"Dimanche",3)</f>
        <v>1</v>
      </c>
      <c r="D158" cm="1">
        <f t="array" aca="1" ref="D158" ca="1">IF(ISNA(VLOOKUP((INDIRECT($F158&amp;"!"&amp;"$C"&amp;$G158)),$A$3:$A$20,1,0)),,3)</f>
        <v>0</v>
      </c>
      <c r="E158">
        <f t="shared" ca="1" si="5"/>
        <v>1</v>
      </c>
      <c r="F158" t="s">
        <v>111</v>
      </c>
      <c r="G158">
        <v>10</v>
      </c>
    </row>
    <row r="159" spans="2:7" x14ac:dyDescent="0.25">
      <c r="B159">
        <v>157</v>
      </c>
      <c r="C159" cm="1">
        <f t="array" aca="1" ref="C159" ca="1">_xlfn.SWITCH((INDIRECT($F159&amp;"!"&amp;"$B"&amp;$G159)),"Lundi",1,"Mardi",1,"Mercredi",1,"Jeudi",1,"Vendredi",1,"Samedi",2,"Dimanche",3)</f>
        <v>1</v>
      </c>
      <c r="D159" cm="1">
        <f t="array" aca="1" ref="D159" ca="1">IF(ISNA(VLOOKUP((INDIRECT($F159&amp;"!"&amp;"$C"&amp;$G159)),$A$3:$A$20,1,0)),,3)</f>
        <v>0</v>
      </c>
      <c r="E159">
        <f t="shared" ca="1" si="5"/>
        <v>1</v>
      </c>
      <c r="F159" t="s">
        <v>111</v>
      </c>
      <c r="G159">
        <v>11</v>
      </c>
    </row>
    <row r="160" spans="2:7" x14ac:dyDescent="0.25">
      <c r="B160">
        <v>158</v>
      </c>
      <c r="C160" cm="1">
        <f t="array" aca="1" ref="C160" ca="1">_xlfn.SWITCH((INDIRECT($F160&amp;"!"&amp;"$B"&amp;$G160)),"Lundi",1,"Mardi",1,"Mercredi",1,"Jeudi",1,"Vendredi",1,"Samedi",2,"Dimanche",3)</f>
        <v>1</v>
      </c>
      <c r="D160" cm="1">
        <f t="array" aca="1" ref="D160" ca="1">IF(ISNA(VLOOKUP((INDIRECT($F160&amp;"!"&amp;"$C"&amp;$G160)),$A$3:$A$20,1,0)),,3)</f>
        <v>0</v>
      </c>
      <c r="E160">
        <f t="shared" ca="1" si="5"/>
        <v>1</v>
      </c>
      <c r="F160" t="s">
        <v>111</v>
      </c>
      <c r="G160">
        <v>12</v>
      </c>
    </row>
    <row r="161" spans="2:7" x14ac:dyDescent="0.25">
      <c r="B161">
        <v>159</v>
      </c>
      <c r="C161" cm="1">
        <f t="array" aca="1" ref="C161" ca="1">_xlfn.SWITCH((INDIRECT($F161&amp;"!"&amp;"$B"&amp;$G161)),"Lundi",1,"Mardi",1,"Mercredi",1,"Jeudi",1,"Vendredi",1,"Samedi",2,"Dimanche",3)</f>
        <v>1</v>
      </c>
      <c r="D161" cm="1">
        <f t="array" aca="1" ref="D161" ca="1">IF(ISNA(VLOOKUP((INDIRECT($F161&amp;"!"&amp;"$C"&amp;$G161)),$A$3:$A$20,1,0)),,3)</f>
        <v>0</v>
      </c>
      <c r="E161">
        <f t="shared" ca="1" si="5"/>
        <v>1</v>
      </c>
      <c r="F161" t="s">
        <v>111</v>
      </c>
      <c r="G161">
        <v>13</v>
      </c>
    </row>
    <row r="162" spans="2:7" x14ac:dyDescent="0.25">
      <c r="B162">
        <v>160</v>
      </c>
      <c r="C162" cm="1">
        <f t="array" aca="1" ref="C162" ca="1">_xlfn.SWITCH((INDIRECT($F162&amp;"!"&amp;"$B"&amp;$G162)),"Lundi",1,"Mardi",1,"Mercredi",1,"Jeudi",1,"Vendredi",1,"Samedi",2,"Dimanche",3)</f>
        <v>1</v>
      </c>
      <c r="D162" cm="1">
        <f t="array" aca="1" ref="D162" ca="1">IF(ISNA(VLOOKUP((INDIRECT($F162&amp;"!"&amp;"$C"&amp;$G162)),$A$3:$A$20,1,0)),,3)</f>
        <v>0</v>
      </c>
      <c r="E162">
        <f t="shared" ca="1" si="5"/>
        <v>1</v>
      </c>
      <c r="F162" t="s">
        <v>111</v>
      </c>
      <c r="G162">
        <v>14</v>
      </c>
    </row>
    <row r="163" spans="2:7" x14ac:dyDescent="0.25">
      <c r="B163">
        <v>161</v>
      </c>
      <c r="C163" cm="1">
        <f t="array" aca="1" ref="C163" ca="1">_xlfn.SWITCH((INDIRECT($F163&amp;"!"&amp;"$B"&amp;$G163)),"Lundi",1,"Mardi",1,"Mercredi",1,"Jeudi",1,"Vendredi",1,"Samedi",2,"Dimanche",3)</f>
        <v>2</v>
      </c>
      <c r="D163" cm="1">
        <f t="array" aca="1" ref="D163" ca="1">IF(ISNA(VLOOKUP((INDIRECT($F163&amp;"!"&amp;"$C"&amp;$G163)),$A$3:$A$20,1,0)),,3)</f>
        <v>0</v>
      </c>
      <c r="E163">
        <f t="shared" ca="1" si="5"/>
        <v>2</v>
      </c>
      <c r="F163" t="s">
        <v>111</v>
      </c>
      <c r="G163">
        <v>15</v>
      </c>
    </row>
    <row r="164" spans="2:7" x14ac:dyDescent="0.25">
      <c r="B164">
        <v>162</v>
      </c>
      <c r="C164" cm="1">
        <f t="array" aca="1" ref="C164" ca="1">_xlfn.SWITCH((INDIRECT($F164&amp;"!"&amp;"$B"&amp;$G164)),"Lundi",1,"Mardi",1,"Mercredi",1,"Jeudi",1,"Vendredi",1,"Samedi",2,"Dimanche",3)</f>
        <v>3</v>
      </c>
      <c r="D164" cm="1">
        <f t="array" aca="1" ref="D164" ca="1">IF(ISNA(VLOOKUP((INDIRECT($F164&amp;"!"&amp;"$C"&amp;$G164)),$A$3:$A$20,1,0)),,3)</f>
        <v>0</v>
      </c>
      <c r="E164">
        <f t="shared" ca="1" si="5"/>
        <v>3</v>
      </c>
      <c r="F164" t="s">
        <v>111</v>
      </c>
      <c r="G164">
        <v>16</v>
      </c>
    </row>
    <row r="165" spans="2:7" x14ac:dyDescent="0.25">
      <c r="B165">
        <v>163</v>
      </c>
      <c r="C165" cm="1">
        <f t="array" aca="1" ref="C165" ca="1">_xlfn.SWITCH((INDIRECT($F165&amp;"!"&amp;"$B"&amp;$G165)),"Lundi",1,"Mardi",1,"Mercredi",1,"Jeudi",1,"Vendredi",1,"Samedi",2,"Dimanche",3)</f>
        <v>1</v>
      </c>
      <c r="D165" cm="1">
        <f t="array" aca="1" ref="D165" ca="1">IF(ISNA(VLOOKUP((INDIRECT($F165&amp;"!"&amp;"$C"&amp;$G165)),$A$3:$A$20,1,0)),,3)</f>
        <v>0</v>
      </c>
      <c r="E165">
        <f t="shared" ca="1" si="5"/>
        <v>1</v>
      </c>
      <c r="F165" t="s">
        <v>111</v>
      </c>
      <c r="G165">
        <v>17</v>
      </c>
    </row>
    <row r="166" spans="2:7" x14ac:dyDescent="0.25">
      <c r="B166">
        <v>164</v>
      </c>
      <c r="C166" cm="1">
        <f t="array" aca="1" ref="C166" ca="1">_xlfn.SWITCH((INDIRECT($F166&amp;"!"&amp;"$B"&amp;$G166)),"Lundi",1,"Mardi",1,"Mercredi",1,"Jeudi",1,"Vendredi",1,"Samedi",2,"Dimanche",3)</f>
        <v>1</v>
      </c>
      <c r="D166" cm="1">
        <f t="array" aca="1" ref="D166" ca="1">IF(ISNA(VLOOKUP((INDIRECT($F166&amp;"!"&amp;"$C"&amp;$G166)),$A$3:$A$20,1,0)),,3)</f>
        <v>0</v>
      </c>
      <c r="E166">
        <f t="shared" ca="1" si="5"/>
        <v>1</v>
      </c>
      <c r="F166" t="s">
        <v>111</v>
      </c>
      <c r="G166">
        <v>18</v>
      </c>
    </row>
    <row r="167" spans="2:7" x14ac:dyDescent="0.25">
      <c r="B167">
        <v>165</v>
      </c>
      <c r="C167" cm="1">
        <f t="array" aca="1" ref="C167" ca="1">_xlfn.SWITCH((INDIRECT($F167&amp;"!"&amp;"$B"&amp;$G167)),"Lundi",1,"Mardi",1,"Mercredi",1,"Jeudi",1,"Vendredi",1,"Samedi",2,"Dimanche",3)</f>
        <v>1</v>
      </c>
      <c r="D167" cm="1">
        <f t="array" aca="1" ref="D167" ca="1">IF(ISNA(VLOOKUP((INDIRECT($F167&amp;"!"&amp;"$C"&amp;$G167)),$A$3:$A$20,1,0)),,3)</f>
        <v>0</v>
      </c>
      <c r="E167">
        <f t="shared" ca="1" si="5"/>
        <v>1</v>
      </c>
      <c r="F167" t="s">
        <v>111</v>
      </c>
      <c r="G167">
        <v>19</v>
      </c>
    </row>
    <row r="168" spans="2:7" x14ac:dyDescent="0.25">
      <c r="B168">
        <v>166</v>
      </c>
      <c r="C168" cm="1">
        <f t="array" aca="1" ref="C168" ca="1">_xlfn.SWITCH((INDIRECT($F168&amp;"!"&amp;"$B"&amp;$G168)),"Lundi",1,"Mardi",1,"Mercredi",1,"Jeudi",1,"Vendredi",1,"Samedi",2,"Dimanche",3)</f>
        <v>1</v>
      </c>
      <c r="D168" cm="1">
        <f t="array" aca="1" ref="D168" ca="1">IF(ISNA(VLOOKUP((INDIRECT($F168&amp;"!"&amp;"$C"&amp;$G168)),$A$3:$A$20,1,0)),,3)</f>
        <v>0</v>
      </c>
      <c r="E168">
        <f t="shared" ca="1" si="5"/>
        <v>1</v>
      </c>
      <c r="F168" t="s">
        <v>111</v>
      </c>
      <c r="G168">
        <v>20</v>
      </c>
    </row>
    <row r="169" spans="2:7" x14ac:dyDescent="0.25">
      <c r="B169">
        <v>167</v>
      </c>
      <c r="C169" cm="1">
        <f t="array" aca="1" ref="C169" ca="1">_xlfn.SWITCH((INDIRECT($F169&amp;"!"&amp;"$B"&amp;$G169)),"Lundi",1,"Mardi",1,"Mercredi",1,"Jeudi",1,"Vendredi",1,"Samedi",2,"Dimanche",3)</f>
        <v>1</v>
      </c>
      <c r="D169" cm="1">
        <f t="array" aca="1" ref="D169" ca="1">IF(ISNA(VLOOKUP((INDIRECT($F169&amp;"!"&amp;"$C"&amp;$G169)),$A$3:$A$20,1,0)),,3)</f>
        <v>0</v>
      </c>
      <c r="E169">
        <f t="shared" ca="1" si="5"/>
        <v>1</v>
      </c>
      <c r="F169" t="s">
        <v>111</v>
      </c>
      <c r="G169">
        <v>21</v>
      </c>
    </row>
    <row r="170" spans="2:7" x14ac:dyDescent="0.25">
      <c r="B170">
        <v>168</v>
      </c>
      <c r="C170" cm="1">
        <f t="array" aca="1" ref="C170" ca="1">_xlfn.SWITCH((INDIRECT($F170&amp;"!"&amp;"$B"&amp;$G170)),"Lundi",1,"Mardi",1,"Mercredi",1,"Jeudi",1,"Vendredi",1,"Samedi",2,"Dimanche",3)</f>
        <v>2</v>
      </c>
      <c r="D170" cm="1">
        <f t="array" aca="1" ref="D170" ca="1">IF(ISNA(VLOOKUP((INDIRECT($F170&amp;"!"&amp;"$C"&amp;$G170)),$A$3:$A$20,1,0)),,3)</f>
        <v>0</v>
      </c>
      <c r="E170">
        <f t="shared" ca="1" si="5"/>
        <v>2</v>
      </c>
      <c r="F170" t="s">
        <v>111</v>
      </c>
      <c r="G170">
        <v>22</v>
      </c>
    </row>
    <row r="171" spans="2:7" x14ac:dyDescent="0.25">
      <c r="B171">
        <v>169</v>
      </c>
      <c r="C171" cm="1">
        <f t="array" aca="1" ref="C171" ca="1">_xlfn.SWITCH((INDIRECT($F171&amp;"!"&amp;"$B"&amp;$G171)),"Lundi",1,"Mardi",1,"Mercredi",1,"Jeudi",1,"Vendredi",1,"Samedi",2,"Dimanche",3)</f>
        <v>3</v>
      </c>
      <c r="D171" cm="1">
        <f t="array" aca="1" ref="D171" ca="1">IF(ISNA(VLOOKUP((INDIRECT($F171&amp;"!"&amp;"$C"&amp;$G171)),$A$3:$A$20,1,0)),,3)</f>
        <v>0</v>
      </c>
      <c r="E171">
        <f t="shared" ca="1" si="5"/>
        <v>3</v>
      </c>
      <c r="F171" t="s">
        <v>111</v>
      </c>
      <c r="G171">
        <v>23</v>
      </c>
    </row>
    <row r="172" spans="2:7" x14ac:dyDescent="0.25">
      <c r="B172">
        <v>170</v>
      </c>
      <c r="C172" cm="1">
        <f t="array" aca="1" ref="C172" ca="1">_xlfn.SWITCH((INDIRECT($F172&amp;"!"&amp;"$B"&amp;$G172)),"Lundi",1,"Mardi",1,"Mercredi",1,"Jeudi",1,"Vendredi",1,"Samedi",2,"Dimanche",3)</f>
        <v>1</v>
      </c>
      <c r="D172" cm="1">
        <f t="array" aca="1" ref="D172" ca="1">IF(ISNA(VLOOKUP((INDIRECT($F172&amp;"!"&amp;"$C"&amp;$G172)),$A$3:$A$20,1,0)),,3)</f>
        <v>0</v>
      </c>
      <c r="E172">
        <f t="shared" ca="1" si="5"/>
        <v>1</v>
      </c>
      <c r="F172" t="s">
        <v>111</v>
      </c>
      <c r="G172">
        <v>24</v>
      </c>
    </row>
    <row r="173" spans="2:7" x14ac:dyDescent="0.25">
      <c r="B173">
        <v>171</v>
      </c>
      <c r="C173" cm="1">
        <f t="array" aca="1" ref="C173" ca="1">_xlfn.SWITCH((INDIRECT($F173&amp;"!"&amp;"$B"&amp;$G173)),"Lundi",1,"Mardi",1,"Mercredi",1,"Jeudi",1,"Vendredi",1,"Samedi",2,"Dimanche",3)</f>
        <v>1</v>
      </c>
      <c r="D173" cm="1">
        <f t="array" aca="1" ref="D173" ca="1">IF(ISNA(VLOOKUP((INDIRECT($F173&amp;"!"&amp;"$C"&amp;$G173)),$A$3:$A$20,1,0)),,3)</f>
        <v>0</v>
      </c>
      <c r="E173">
        <f t="shared" ca="1" si="5"/>
        <v>1</v>
      </c>
      <c r="F173" t="s">
        <v>111</v>
      </c>
      <c r="G173">
        <v>25</v>
      </c>
    </row>
    <row r="174" spans="2:7" x14ac:dyDescent="0.25">
      <c r="B174">
        <v>172</v>
      </c>
      <c r="C174" cm="1">
        <f t="array" aca="1" ref="C174" ca="1">_xlfn.SWITCH((INDIRECT($F174&amp;"!"&amp;"$B"&amp;$G174)),"Lundi",1,"Mardi",1,"Mercredi",1,"Jeudi",1,"Vendredi",1,"Samedi",2,"Dimanche",3)</f>
        <v>1</v>
      </c>
      <c r="D174" cm="1">
        <f t="array" aca="1" ref="D174" ca="1">IF(ISNA(VLOOKUP((INDIRECT($F174&amp;"!"&amp;"$C"&amp;$G174)),$A$3:$A$20,1,0)),,3)</f>
        <v>0</v>
      </c>
      <c r="E174">
        <f t="shared" ca="1" si="5"/>
        <v>1</v>
      </c>
      <c r="F174" t="s">
        <v>111</v>
      </c>
      <c r="G174">
        <v>26</v>
      </c>
    </row>
    <row r="175" spans="2:7" x14ac:dyDescent="0.25">
      <c r="B175">
        <v>173</v>
      </c>
      <c r="C175" cm="1">
        <f t="array" aca="1" ref="C175" ca="1">_xlfn.SWITCH((INDIRECT($F175&amp;"!"&amp;"$B"&amp;$G175)),"Lundi",1,"Mardi",1,"Mercredi",1,"Jeudi",1,"Vendredi",1,"Samedi",2,"Dimanche",3)</f>
        <v>1</v>
      </c>
      <c r="D175" cm="1">
        <f t="array" aca="1" ref="D175" ca="1">IF(ISNA(VLOOKUP((INDIRECT($F175&amp;"!"&amp;"$C"&amp;$G175)),$A$3:$A$20,1,0)),,3)</f>
        <v>0</v>
      </c>
      <c r="E175">
        <f t="shared" ca="1" si="5"/>
        <v>1</v>
      </c>
      <c r="F175" t="s">
        <v>111</v>
      </c>
      <c r="G175">
        <v>27</v>
      </c>
    </row>
    <row r="176" spans="2:7" x14ac:dyDescent="0.25">
      <c r="B176">
        <v>174</v>
      </c>
      <c r="C176" cm="1">
        <f t="array" aca="1" ref="C176" ca="1">_xlfn.SWITCH((INDIRECT($F176&amp;"!"&amp;"$B"&amp;$G176)),"Lundi",1,"Mardi",1,"Mercredi",1,"Jeudi",1,"Vendredi",1,"Samedi",2,"Dimanche",3)</f>
        <v>1</v>
      </c>
      <c r="D176" cm="1">
        <f t="array" aca="1" ref="D176" ca="1">IF(ISNA(VLOOKUP((INDIRECT($F176&amp;"!"&amp;"$C"&amp;$G176)),$A$3:$A$20,1,0)),,3)</f>
        <v>0</v>
      </c>
      <c r="E176">
        <f t="shared" ca="1" si="5"/>
        <v>1</v>
      </c>
      <c r="F176" t="s">
        <v>111</v>
      </c>
      <c r="G176">
        <v>28</v>
      </c>
    </row>
    <row r="177" spans="2:7" x14ac:dyDescent="0.25">
      <c r="B177">
        <v>175</v>
      </c>
      <c r="C177" cm="1">
        <f t="array" aca="1" ref="C177" ca="1">_xlfn.SWITCH((INDIRECT($F177&amp;"!"&amp;"$B"&amp;$G177)),"Lundi",1,"Mardi",1,"Mercredi",1,"Jeudi",1,"Vendredi",1,"Samedi",2,"Dimanche",3)</f>
        <v>2</v>
      </c>
      <c r="D177" cm="1">
        <f t="array" aca="1" ref="D177" ca="1">IF(ISNA(VLOOKUP((INDIRECT($F177&amp;"!"&amp;"$C"&amp;$G177)),$A$3:$A$20,1,0)),,3)</f>
        <v>0</v>
      </c>
      <c r="E177">
        <f t="shared" ca="1" si="5"/>
        <v>2</v>
      </c>
      <c r="F177" t="s">
        <v>111</v>
      </c>
      <c r="G177">
        <v>29</v>
      </c>
    </row>
    <row r="178" spans="2:7" x14ac:dyDescent="0.25">
      <c r="B178">
        <v>176</v>
      </c>
      <c r="C178" cm="1">
        <f t="array" aca="1" ref="C178" ca="1">_xlfn.SWITCH((INDIRECT($F178&amp;"!"&amp;"$B"&amp;$G178)),"Lundi",1,"Mardi",1,"Mercredi",1,"Jeudi",1,"Vendredi",1,"Samedi",2,"Dimanche",3)</f>
        <v>3</v>
      </c>
      <c r="D178" cm="1">
        <f t="array" aca="1" ref="D178" ca="1">IF(ISNA(VLOOKUP((INDIRECT($F178&amp;"!"&amp;"$C"&amp;$G178)),$A$3:$A$20,1,0)),,3)</f>
        <v>0</v>
      </c>
      <c r="E178">
        <f t="shared" ca="1" si="5"/>
        <v>3</v>
      </c>
      <c r="F178" t="s">
        <v>111</v>
      </c>
      <c r="G178">
        <v>30</v>
      </c>
    </row>
    <row r="179" spans="2:7" x14ac:dyDescent="0.25">
      <c r="B179">
        <v>177</v>
      </c>
      <c r="C179" cm="1">
        <f t="array" aca="1" ref="C179" ca="1">_xlfn.SWITCH((INDIRECT($F179&amp;"!"&amp;"$B"&amp;$G179)),"Lundi",1,"Mardi",1,"Mercredi",1,"Jeudi",1,"Vendredi",1,"Samedi",2,"Dimanche",3)</f>
        <v>1</v>
      </c>
      <c r="D179" cm="1">
        <f t="array" aca="1" ref="D179" ca="1">IF(ISNA(VLOOKUP((INDIRECT($F179&amp;"!"&amp;"$C"&amp;$G179)),$A$3:$A$20,1,0)),,3)</f>
        <v>0</v>
      </c>
      <c r="E179">
        <f t="shared" ca="1" si="5"/>
        <v>1</v>
      </c>
      <c r="F179" t="s">
        <v>111</v>
      </c>
      <c r="G179">
        <v>31</v>
      </c>
    </row>
    <row r="180" spans="2:7" x14ac:dyDescent="0.25">
      <c r="B180">
        <v>178</v>
      </c>
      <c r="C180" cm="1">
        <f t="array" aca="1" ref="C180" ca="1">_xlfn.SWITCH((INDIRECT($F180&amp;"!"&amp;"$B"&amp;$G180)),"Lundi",1,"Mardi",1,"Mercredi",1,"Jeudi",1,"Vendredi",1,"Samedi",2,"Dimanche",3)</f>
        <v>1</v>
      </c>
      <c r="D180" cm="1">
        <f t="array" aca="1" ref="D180" ca="1">IF(ISNA(VLOOKUP((INDIRECT($F180&amp;"!"&amp;"$C"&amp;$G180)),$A$3:$A$20,1,0)),,3)</f>
        <v>0</v>
      </c>
      <c r="E180">
        <f t="shared" ca="1" si="5"/>
        <v>1</v>
      </c>
      <c r="F180" t="s">
        <v>111</v>
      </c>
      <c r="G180">
        <v>32</v>
      </c>
    </row>
    <row r="181" spans="2:7" x14ac:dyDescent="0.25">
      <c r="B181">
        <v>179</v>
      </c>
      <c r="C181" cm="1">
        <f t="array" aca="1" ref="C181" ca="1">_xlfn.SWITCH((INDIRECT($F181&amp;"!"&amp;"$B"&amp;$G181)),"Lundi",1,"Mardi",1,"Mercredi",1,"Jeudi",1,"Vendredi",1,"Samedi",2,"Dimanche",3)</f>
        <v>1</v>
      </c>
      <c r="D181" cm="1">
        <f t="array" aca="1" ref="D181" ca="1">IF(ISNA(VLOOKUP((INDIRECT($F181&amp;"!"&amp;"$C"&amp;$G181)),$A$3:$A$20,1,0)),,3)</f>
        <v>0</v>
      </c>
      <c r="E181">
        <f t="shared" ca="1" si="5"/>
        <v>1</v>
      </c>
      <c r="F181" t="s">
        <v>111</v>
      </c>
      <c r="G181">
        <v>33</v>
      </c>
    </row>
    <row r="182" spans="2:7" x14ac:dyDescent="0.25">
      <c r="B182">
        <v>180</v>
      </c>
      <c r="C182" cm="1">
        <f t="array" aca="1" ref="C182" ca="1">_xlfn.SWITCH((INDIRECT($F182&amp;"!"&amp;"$B"&amp;$G182)),"Lundi",1,"Mardi",1,"Mercredi",1,"Jeudi",1,"Vendredi",1,"Samedi",2,"Dimanche",3)</f>
        <v>1</v>
      </c>
      <c r="D182" cm="1">
        <f t="array" aca="1" ref="D182" ca="1">IF(ISNA(VLOOKUP((INDIRECT($F182&amp;"!"&amp;"$C"&amp;$G182)),$A$3:$A$20,1,0)),,3)</f>
        <v>0</v>
      </c>
      <c r="E182">
        <f t="shared" ca="1" si="5"/>
        <v>1</v>
      </c>
      <c r="F182" t="s">
        <v>111</v>
      </c>
      <c r="G182">
        <v>34</v>
      </c>
    </row>
    <row r="183" spans="2:7" x14ac:dyDescent="0.25">
      <c r="B183">
        <v>181</v>
      </c>
      <c r="C183" cm="1">
        <f t="array" aca="1" ref="C183" ca="1">_xlfn.SWITCH((INDIRECT($F183&amp;"!"&amp;"$B"&amp;$G183)),"Lundi",1,"Mardi",1,"Mercredi",1,"Jeudi",1,"Vendredi",1,"Samedi",2,"Dimanche",3)</f>
        <v>1</v>
      </c>
      <c r="D183" cm="1">
        <f t="array" aca="1" ref="D183" ca="1">IF(ISNA(VLOOKUP((INDIRECT($F183&amp;"!"&amp;"$C"&amp;$G183)),$A$3:$A$20,1,0)),,3)</f>
        <v>0</v>
      </c>
      <c r="E183">
        <f t="shared" ca="1" si="5"/>
        <v>1</v>
      </c>
      <c r="F183" t="s">
        <v>114</v>
      </c>
      <c r="G183">
        <v>4</v>
      </c>
    </row>
    <row r="184" spans="2:7" x14ac:dyDescent="0.25">
      <c r="B184">
        <v>182</v>
      </c>
      <c r="C184" cm="1">
        <f t="array" aca="1" ref="C184" ca="1">_xlfn.SWITCH((INDIRECT($F184&amp;"!"&amp;"$B"&amp;$G184)),"Lundi",1,"Mardi",1,"Mercredi",1,"Jeudi",1,"Vendredi",1,"Samedi",2,"Dimanche",3)</f>
        <v>2</v>
      </c>
      <c r="D184" cm="1">
        <f t="array" aca="1" ref="D184" ca="1">IF(ISNA(VLOOKUP((INDIRECT($F184&amp;"!"&amp;"$C"&amp;$G184)),$A$3:$A$20,1,0)),,3)</f>
        <v>0</v>
      </c>
      <c r="E184">
        <f t="shared" ref="E184:E213" ca="1" si="6">SUM(C184,D184)</f>
        <v>2</v>
      </c>
      <c r="F184" t="s">
        <v>114</v>
      </c>
      <c r="G184">
        <v>5</v>
      </c>
    </row>
    <row r="185" spans="2:7" x14ac:dyDescent="0.25">
      <c r="B185">
        <v>183</v>
      </c>
      <c r="C185" cm="1">
        <f t="array" aca="1" ref="C185" ca="1">_xlfn.SWITCH((INDIRECT($F185&amp;"!"&amp;"$B"&amp;$G185)),"Lundi",1,"Mardi",1,"Mercredi",1,"Jeudi",1,"Vendredi",1,"Samedi",2,"Dimanche",3)</f>
        <v>3</v>
      </c>
      <c r="D185" cm="1">
        <f t="array" aca="1" ref="D185" ca="1">IF(ISNA(VLOOKUP((INDIRECT($F185&amp;"!"&amp;"$C"&amp;$G185)),$A$3:$A$20,1,0)),,3)</f>
        <v>0</v>
      </c>
      <c r="E185">
        <f t="shared" ca="1" si="6"/>
        <v>3</v>
      </c>
      <c r="F185" t="s">
        <v>114</v>
      </c>
      <c r="G185">
        <v>6</v>
      </c>
    </row>
    <row r="186" spans="2:7" x14ac:dyDescent="0.25">
      <c r="B186">
        <v>184</v>
      </c>
      <c r="C186" cm="1">
        <f t="array" aca="1" ref="C186" ca="1">_xlfn.SWITCH((INDIRECT($F186&amp;"!"&amp;"$B"&amp;$G186)),"Lundi",1,"Mardi",1,"Mercredi",1,"Jeudi",1,"Vendredi",1,"Samedi",2,"Dimanche",3)</f>
        <v>1</v>
      </c>
      <c r="D186" cm="1">
        <f t="array" aca="1" ref="D186" ca="1">IF(ISNA(VLOOKUP((INDIRECT($F186&amp;"!"&amp;"$C"&amp;$G186)),$A$3:$A$20,1,0)),,3)</f>
        <v>0</v>
      </c>
      <c r="E186">
        <f t="shared" ca="1" si="6"/>
        <v>1</v>
      </c>
      <c r="F186" t="s">
        <v>114</v>
      </c>
      <c r="G186">
        <v>7</v>
      </c>
    </row>
    <row r="187" spans="2:7" x14ac:dyDescent="0.25">
      <c r="B187">
        <v>185</v>
      </c>
      <c r="C187" cm="1">
        <f t="array" aca="1" ref="C187" ca="1">_xlfn.SWITCH((INDIRECT($F187&amp;"!"&amp;"$B"&amp;$G187)),"Lundi",1,"Mardi",1,"Mercredi",1,"Jeudi",1,"Vendredi",1,"Samedi",2,"Dimanche",3)</f>
        <v>1</v>
      </c>
      <c r="D187" cm="1">
        <f t="array" aca="1" ref="D187" ca="1">IF(ISNA(VLOOKUP((INDIRECT($F187&amp;"!"&amp;"$C"&amp;$G187)),$A$3:$A$20,1,0)),,3)</f>
        <v>0</v>
      </c>
      <c r="E187">
        <f t="shared" ca="1" si="6"/>
        <v>1</v>
      </c>
      <c r="F187" t="s">
        <v>114</v>
      </c>
      <c r="G187">
        <v>8</v>
      </c>
    </row>
    <row r="188" spans="2:7" x14ac:dyDescent="0.25">
      <c r="B188">
        <v>186</v>
      </c>
      <c r="C188" cm="1">
        <f t="array" aca="1" ref="C188" ca="1">_xlfn.SWITCH((INDIRECT($F188&amp;"!"&amp;"$B"&amp;$G188)),"Lundi",1,"Mardi",1,"Mercredi",1,"Jeudi",1,"Vendredi",1,"Samedi",2,"Dimanche",3)</f>
        <v>1</v>
      </c>
      <c r="D188" cm="1">
        <f t="array" aca="1" ref="D188" ca="1">IF(ISNA(VLOOKUP((INDIRECT($F188&amp;"!"&amp;"$C"&amp;$G188)),$A$3:$A$20,1,0)),,3)</f>
        <v>0</v>
      </c>
      <c r="E188">
        <f t="shared" ca="1" si="6"/>
        <v>1</v>
      </c>
      <c r="F188" t="s">
        <v>114</v>
      </c>
      <c r="G188">
        <v>9</v>
      </c>
    </row>
    <row r="189" spans="2:7" x14ac:dyDescent="0.25">
      <c r="B189">
        <v>187</v>
      </c>
      <c r="C189" cm="1">
        <f t="array" aca="1" ref="C189" ca="1">_xlfn.SWITCH((INDIRECT($F189&amp;"!"&amp;"$B"&amp;$G189)),"Lundi",1,"Mardi",1,"Mercredi",1,"Jeudi",1,"Vendredi",1,"Samedi",2,"Dimanche",3)</f>
        <v>1</v>
      </c>
      <c r="D189" cm="1">
        <f t="array" aca="1" ref="D189" ca="1">IF(ISNA(VLOOKUP((INDIRECT($F189&amp;"!"&amp;"$C"&amp;$G189)),$A$3:$A$20,1,0)),,3)</f>
        <v>0</v>
      </c>
      <c r="E189">
        <f t="shared" ca="1" si="6"/>
        <v>1</v>
      </c>
      <c r="F189" t="s">
        <v>114</v>
      </c>
      <c r="G189">
        <v>10</v>
      </c>
    </row>
    <row r="190" spans="2:7" x14ac:dyDescent="0.25">
      <c r="B190">
        <v>188</v>
      </c>
      <c r="C190" cm="1">
        <f t="array" aca="1" ref="C190" ca="1">_xlfn.SWITCH((INDIRECT($F190&amp;"!"&amp;"$B"&amp;$G190)),"Lundi",1,"Mardi",1,"Mercredi",1,"Jeudi",1,"Vendredi",1,"Samedi",2,"Dimanche",3)</f>
        <v>1</v>
      </c>
      <c r="D190" cm="1">
        <f t="array" aca="1" ref="D190" ca="1">IF(ISNA(VLOOKUP((INDIRECT($F190&amp;"!"&amp;"$C"&amp;$G190)),$A$3:$A$20,1,0)),,3)</f>
        <v>0</v>
      </c>
      <c r="E190">
        <f t="shared" ca="1" si="6"/>
        <v>1</v>
      </c>
      <c r="F190" t="s">
        <v>114</v>
      </c>
      <c r="G190">
        <v>11</v>
      </c>
    </row>
    <row r="191" spans="2:7" x14ac:dyDescent="0.25">
      <c r="B191">
        <v>189</v>
      </c>
      <c r="C191" cm="1">
        <f t="array" aca="1" ref="C191" ca="1">_xlfn.SWITCH((INDIRECT($F191&amp;"!"&amp;"$B"&amp;$G191)),"Lundi",1,"Mardi",1,"Mercredi",1,"Jeudi",1,"Vendredi",1,"Samedi",2,"Dimanche",3)</f>
        <v>2</v>
      </c>
      <c r="D191" cm="1">
        <f t="array" aca="1" ref="D191" ca="1">IF(ISNA(VLOOKUP((INDIRECT($F191&amp;"!"&amp;"$C"&amp;$G191)),$A$3:$A$20,1,0)),,3)</f>
        <v>0</v>
      </c>
      <c r="E191">
        <f t="shared" ca="1" si="6"/>
        <v>2</v>
      </c>
      <c r="F191" t="s">
        <v>114</v>
      </c>
      <c r="G191">
        <v>12</v>
      </c>
    </row>
    <row r="192" spans="2:7" x14ac:dyDescent="0.25">
      <c r="B192">
        <v>190</v>
      </c>
      <c r="C192" cm="1">
        <f t="array" aca="1" ref="C192" ca="1">_xlfn.SWITCH((INDIRECT($F192&amp;"!"&amp;"$B"&amp;$G192)),"Lundi",1,"Mardi",1,"Mercredi",1,"Jeudi",1,"Vendredi",1,"Samedi",2,"Dimanche",3)</f>
        <v>3</v>
      </c>
      <c r="D192" cm="1">
        <f t="array" aca="1" ref="D192" ca="1">IF(ISNA(VLOOKUP((INDIRECT($F192&amp;"!"&amp;"$C"&amp;$G192)),$A$3:$A$20,1,0)),,3)</f>
        <v>0</v>
      </c>
      <c r="E192">
        <f t="shared" ca="1" si="6"/>
        <v>3</v>
      </c>
      <c r="F192" t="s">
        <v>114</v>
      </c>
      <c r="G192">
        <v>13</v>
      </c>
    </row>
    <row r="193" spans="2:7" x14ac:dyDescent="0.25">
      <c r="B193">
        <v>191</v>
      </c>
      <c r="C193" cm="1">
        <f t="array" aca="1" ref="C193" ca="1">_xlfn.SWITCH((INDIRECT($F193&amp;"!"&amp;"$B"&amp;$G193)),"Lundi",1,"Mardi",1,"Mercredi",1,"Jeudi",1,"Vendredi",1,"Samedi",2,"Dimanche",3)</f>
        <v>1</v>
      </c>
      <c r="D193" cm="1">
        <f t="array" aca="1" ref="D193" ca="1">IF(ISNA(VLOOKUP((INDIRECT($F193&amp;"!"&amp;"$C"&amp;$G193)),$A$3:$A$20,1,0)),,3)</f>
        <v>0</v>
      </c>
      <c r="E193">
        <f t="shared" ca="1" si="6"/>
        <v>1</v>
      </c>
      <c r="F193" t="s">
        <v>114</v>
      </c>
      <c r="G193">
        <v>14</v>
      </c>
    </row>
    <row r="194" spans="2:7" x14ac:dyDescent="0.25">
      <c r="B194">
        <v>192</v>
      </c>
      <c r="C194" cm="1">
        <f t="array" aca="1" ref="C194" ca="1">_xlfn.SWITCH((INDIRECT($F194&amp;"!"&amp;"$B"&amp;$G194)),"Lundi",1,"Mardi",1,"Mercredi",1,"Jeudi",1,"Vendredi",1,"Samedi",2,"Dimanche",3)</f>
        <v>1</v>
      </c>
      <c r="D194" cm="1">
        <f t="array" aca="1" ref="D194" ca="1">IF(ISNA(VLOOKUP((INDIRECT($F194&amp;"!"&amp;"$C"&amp;$G194)),$A$3:$A$20,1,0)),,3)</f>
        <v>0</v>
      </c>
      <c r="E194">
        <f t="shared" ca="1" si="6"/>
        <v>1</v>
      </c>
      <c r="F194" t="s">
        <v>114</v>
      </c>
      <c r="G194">
        <v>15</v>
      </c>
    </row>
    <row r="195" spans="2:7" x14ac:dyDescent="0.25">
      <c r="B195">
        <v>193</v>
      </c>
      <c r="C195" cm="1">
        <f t="array" aca="1" ref="C195" ca="1">_xlfn.SWITCH((INDIRECT($F195&amp;"!"&amp;"$B"&amp;$G195)),"Lundi",1,"Mardi",1,"Mercredi",1,"Jeudi",1,"Vendredi",1,"Samedi",2,"Dimanche",3)</f>
        <v>1</v>
      </c>
      <c r="D195" cm="1">
        <f t="array" aca="1" ref="D195" ca="1">IF(ISNA(VLOOKUP((INDIRECT($F195&amp;"!"&amp;"$C"&amp;$G195)),$A$3:$A$20,1,0)),,3)</f>
        <v>0</v>
      </c>
      <c r="E195">
        <f t="shared" ca="1" si="6"/>
        <v>1</v>
      </c>
      <c r="F195" t="s">
        <v>114</v>
      </c>
      <c r="G195">
        <v>16</v>
      </c>
    </row>
    <row r="196" spans="2:7" x14ac:dyDescent="0.25">
      <c r="B196">
        <v>194</v>
      </c>
      <c r="C196" cm="1">
        <f t="array" aca="1" ref="C196" ca="1">_xlfn.SWITCH((INDIRECT($F196&amp;"!"&amp;"$B"&amp;$G196)),"Lundi",1,"Mardi",1,"Mercredi",1,"Jeudi",1,"Vendredi",1,"Samedi",2,"Dimanche",3)</f>
        <v>1</v>
      </c>
      <c r="D196" cm="1">
        <f t="array" aca="1" ref="D196" ca="1">IF(ISNA(VLOOKUP((INDIRECT($F196&amp;"!"&amp;"$C"&amp;$G196)),$A$3:$A$20,1,0)),,3)</f>
        <v>0</v>
      </c>
      <c r="E196">
        <f t="shared" ca="1" si="6"/>
        <v>1</v>
      </c>
      <c r="F196" t="s">
        <v>114</v>
      </c>
      <c r="G196">
        <v>17</v>
      </c>
    </row>
    <row r="197" spans="2:7" x14ac:dyDescent="0.25">
      <c r="B197">
        <v>195</v>
      </c>
      <c r="C197" cm="1">
        <f t="array" aca="1" ref="C197" ca="1">_xlfn.SWITCH((INDIRECT($F197&amp;"!"&amp;"$B"&amp;$G197)),"Lundi",1,"Mardi",1,"Mercredi",1,"Jeudi",1,"Vendredi",1,"Samedi",2,"Dimanche",3)</f>
        <v>1</v>
      </c>
      <c r="D197" cm="1">
        <f t="array" aca="1" ref="D197" ca="1">IF(ISNA(VLOOKUP((INDIRECT($F197&amp;"!"&amp;"$C"&amp;$G197)),$A$3:$A$20,1,0)),,3)</f>
        <v>0</v>
      </c>
      <c r="E197">
        <f t="shared" ca="1" si="6"/>
        <v>1</v>
      </c>
      <c r="F197" t="s">
        <v>114</v>
      </c>
      <c r="G197">
        <v>18</v>
      </c>
    </row>
    <row r="198" spans="2:7" x14ac:dyDescent="0.25">
      <c r="B198">
        <v>196</v>
      </c>
      <c r="C198" cm="1">
        <f t="array" aca="1" ref="C198" ca="1">_xlfn.SWITCH((INDIRECT($F198&amp;"!"&amp;"$B"&amp;$G198)),"Lundi",1,"Mardi",1,"Mercredi",1,"Jeudi",1,"Vendredi",1,"Samedi",2,"Dimanche",3)</f>
        <v>2</v>
      </c>
      <c r="D198" cm="1">
        <f t="array" aca="1" ref="D198" ca="1">IF(ISNA(VLOOKUP((INDIRECT($F198&amp;"!"&amp;"$C"&amp;$G198)),$A$3:$A$20,1,0)),,3)</f>
        <v>0</v>
      </c>
      <c r="E198">
        <f t="shared" ca="1" si="6"/>
        <v>2</v>
      </c>
      <c r="F198" t="s">
        <v>114</v>
      </c>
      <c r="G198">
        <v>19</v>
      </c>
    </row>
    <row r="199" spans="2:7" x14ac:dyDescent="0.25">
      <c r="B199">
        <v>197</v>
      </c>
      <c r="C199" cm="1">
        <f t="array" aca="1" ref="C199" ca="1">_xlfn.SWITCH((INDIRECT($F199&amp;"!"&amp;"$B"&amp;$G199)),"Lundi",1,"Mardi",1,"Mercredi",1,"Jeudi",1,"Vendredi",1,"Samedi",2,"Dimanche",3)</f>
        <v>3</v>
      </c>
      <c r="D199" cm="1">
        <f t="array" aca="1" ref="D199" ca="1">IF(ISNA(VLOOKUP((INDIRECT($F199&amp;"!"&amp;"$C"&amp;$G199)),$A$3:$A$20,1,0)),,3)</f>
        <v>3</v>
      </c>
      <c r="E199">
        <f t="shared" ca="1" si="6"/>
        <v>6</v>
      </c>
      <c r="F199" t="s">
        <v>114</v>
      </c>
      <c r="G199">
        <v>20</v>
      </c>
    </row>
    <row r="200" spans="2:7" x14ac:dyDescent="0.25">
      <c r="B200">
        <v>198</v>
      </c>
      <c r="C200" cm="1">
        <f t="array" aca="1" ref="C200" ca="1">_xlfn.SWITCH((INDIRECT($F200&amp;"!"&amp;"$B"&amp;$G200)),"Lundi",1,"Mardi",1,"Mercredi",1,"Jeudi",1,"Vendredi",1,"Samedi",2,"Dimanche",3)</f>
        <v>1</v>
      </c>
      <c r="D200" cm="1">
        <f t="array" aca="1" ref="D200" ca="1">IF(ISNA(VLOOKUP((INDIRECT($F200&amp;"!"&amp;"$C"&amp;$G200)),$A$3:$A$20,1,0)),,3)</f>
        <v>3</v>
      </c>
      <c r="E200">
        <f t="shared" ca="1" si="6"/>
        <v>4</v>
      </c>
      <c r="F200" t="s">
        <v>114</v>
      </c>
      <c r="G200">
        <v>21</v>
      </c>
    </row>
    <row r="201" spans="2:7" x14ac:dyDescent="0.25">
      <c r="B201">
        <v>199</v>
      </c>
      <c r="C201" cm="1">
        <f t="array" aca="1" ref="C201" ca="1">_xlfn.SWITCH((INDIRECT($F201&amp;"!"&amp;"$B"&amp;$G201)),"Lundi",1,"Mardi",1,"Mercredi",1,"Jeudi",1,"Vendredi",1,"Samedi",2,"Dimanche",3)</f>
        <v>1</v>
      </c>
      <c r="D201" cm="1">
        <f t="array" aca="1" ref="D201" ca="1">IF(ISNA(VLOOKUP((INDIRECT($F201&amp;"!"&amp;"$C"&amp;$G201)),$A$3:$A$20,1,0)),,3)</f>
        <v>0</v>
      </c>
      <c r="E201">
        <f t="shared" ca="1" si="6"/>
        <v>1</v>
      </c>
      <c r="F201" t="s">
        <v>114</v>
      </c>
      <c r="G201">
        <v>22</v>
      </c>
    </row>
    <row r="202" spans="2:7" x14ac:dyDescent="0.25">
      <c r="B202">
        <v>200</v>
      </c>
      <c r="C202" cm="1">
        <f t="array" aca="1" ref="C202" ca="1">_xlfn.SWITCH((INDIRECT($F202&amp;"!"&amp;"$B"&amp;$G202)),"Lundi",1,"Mardi",1,"Mercredi",1,"Jeudi",1,"Vendredi",1,"Samedi",2,"Dimanche",3)</f>
        <v>1</v>
      </c>
      <c r="D202" cm="1">
        <f t="array" aca="1" ref="D202" ca="1">IF(ISNA(VLOOKUP((INDIRECT($F202&amp;"!"&amp;"$C"&amp;$G202)),$A$3:$A$20,1,0)),,3)</f>
        <v>0</v>
      </c>
      <c r="E202">
        <f t="shared" ca="1" si="6"/>
        <v>1</v>
      </c>
      <c r="F202" t="s">
        <v>114</v>
      </c>
      <c r="G202">
        <v>23</v>
      </c>
    </row>
    <row r="203" spans="2:7" x14ac:dyDescent="0.25">
      <c r="B203">
        <v>201</v>
      </c>
      <c r="C203" cm="1">
        <f t="array" aca="1" ref="C203" ca="1">_xlfn.SWITCH((INDIRECT($F203&amp;"!"&amp;"$B"&amp;$G203)),"Lundi",1,"Mardi",1,"Mercredi",1,"Jeudi",1,"Vendredi",1,"Samedi",2,"Dimanche",3)</f>
        <v>1</v>
      </c>
      <c r="D203" cm="1">
        <f t="array" aca="1" ref="D203" ca="1">IF(ISNA(VLOOKUP((INDIRECT($F203&amp;"!"&amp;"$C"&amp;$G203)),$A$3:$A$20,1,0)),,3)</f>
        <v>0</v>
      </c>
      <c r="E203">
        <f t="shared" ca="1" si="6"/>
        <v>1</v>
      </c>
      <c r="F203" t="s">
        <v>114</v>
      </c>
      <c r="G203">
        <v>24</v>
      </c>
    </row>
    <row r="204" spans="2:7" x14ac:dyDescent="0.25">
      <c r="B204">
        <v>202</v>
      </c>
      <c r="C204" cm="1">
        <f t="array" aca="1" ref="C204" ca="1">_xlfn.SWITCH((INDIRECT($F204&amp;"!"&amp;"$B"&amp;$G204)),"Lundi",1,"Mardi",1,"Mercredi",1,"Jeudi",1,"Vendredi",1,"Samedi",2,"Dimanche",3)</f>
        <v>1</v>
      </c>
      <c r="D204" cm="1">
        <f t="array" aca="1" ref="D204" ca="1">IF(ISNA(VLOOKUP((INDIRECT($F204&amp;"!"&amp;"$C"&amp;$G204)),$A$3:$A$20,1,0)),,3)</f>
        <v>0</v>
      </c>
      <c r="E204">
        <f t="shared" ca="1" si="6"/>
        <v>1</v>
      </c>
      <c r="F204" t="s">
        <v>114</v>
      </c>
      <c r="G204">
        <v>25</v>
      </c>
    </row>
    <row r="205" spans="2:7" x14ac:dyDescent="0.25">
      <c r="B205">
        <v>203</v>
      </c>
      <c r="C205" cm="1">
        <f t="array" aca="1" ref="C205" ca="1">_xlfn.SWITCH((INDIRECT($F205&amp;"!"&amp;"$B"&amp;$G205)),"Lundi",1,"Mardi",1,"Mercredi",1,"Jeudi",1,"Vendredi",1,"Samedi",2,"Dimanche",3)</f>
        <v>2</v>
      </c>
      <c r="D205" cm="1">
        <f t="array" aca="1" ref="D205" ca="1">IF(ISNA(VLOOKUP((INDIRECT($F205&amp;"!"&amp;"$C"&amp;$G205)),$A$3:$A$20,1,0)),,3)</f>
        <v>0</v>
      </c>
      <c r="E205">
        <f t="shared" ca="1" si="6"/>
        <v>2</v>
      </c>
      <c r="F205" t="s">
        <v>114</v>
      </c>
      <c r="G205">
        <v>26</v>
      </c>
    </row>
    <row r="206" spans="2:7" x14ac:dyDescent="0.25">
      <c r="B206">
        <v>204</v>
      </c>
      <c r="C206" cm="1">
        <f t="array" aca="1" ref="C206" ca="1">_xlfn.SWITCH((INDIRECT($F206&amp;"!"&amp;"$B"&amp;$G206)),"Lundi",1,"Mardi",1,"Mercredi",1,"Jeudi",1,"Vendredi",1,"Samedi",2,"Dimanche",3)</f>
        <v>3</v>
      </c>
      <c r="D206" cm="1">
        <f t="array" aca="1" ref="D206" ca="1">IF(ISNA(VLOOKUP((INDIRECT($F206&amp;"!"&amp;"$C"&amp;$G206)),$A$3:$A$20,1,0)),,3)</f>
        <v>0</v>
      </c>
      <c r="E206">
        <f t="shared" ca="1" si="6"/>
        <v>3</v>
      </c>
      <c r="F206" t="s">
        <v>114</v>
      </c>
      <c r="G206">
        <v>27</v>
      </c>
    </row>
    <row r="207" spans="2:7" x14ac:dyDescent="0.25">
      <c r="B207">
        <v>205</v>
      </c>
      <c r="C207" cm="1">
        <f t="array" aca="1" ref="C207" ca="1">_xlfn.SWITCH((INDIRECT($F207&amp;"!"&amp;"$B"&amp;$G207)),"Lundi",1,"Mardi",1,"Mercredi",1,"Jeudi",1,"Vendredi",1,"Samedi",2,"Dimanche",3)</f>
        <v>1</v>
      </c>
      <c r="D207" cm="1">
        <f t="array" aca="1" ref="D207" ca="1">IF(ISNA(VLOOKUP((INDIRECT($F207&amp;"!"&amp;"$C"&amp;$G207)),$A$3:$A$20,1,0)),,3)</f>
        <v>0</v>
      </c>
      <c r="E207">
        <f t="shared" ca="1" si="6"/>
        <v>1</v>
      </c>
      <c r="F207" t="s">
        <v>114</v>
      </c>
      <c r="G207">
        <v>28</v>
      </c>
    </row>
    <row r="208" spans="2:7" x14ac:dyDescent="0.25">
      <c r="B208">
        <v>206</v>
      </c>
      <c r="C208" cm="1">
        <f t="array" aca="1" ref="C208" ca="1">_xlfn.SWITCH((INDIRECT($F208&amp;"!"&amp;"$B"&amp;$G208)),"Lundi",1,"Mardi",1,"Mercredi",1,"Jeudi",1,"Vendredi",1,"Samedi",2,"Dimanche",3)</f>
        <v>1</v>
      </c>
      <c r="D208" cm="1">
        <f t="array" aca="1" ref="D208" ca="1">IF(ISNA(VLOOKUP((INDIRECT($F208&amp;"!"&amp;"$C"&amp;$G208)),$A$3:$A$20,1,0)),,3)</f>
        <v>0</v>
      </c>
      <c r="E208">
        <f t="shared" ca="1" si="6"/>
        <v>1</v>
      </c>
      <c r="F208" t="s">
        <v>114</v>
      </c>
      <c r="G208">
        <v>29</v>
      </c>
    </row>
    <row r="209" spans="2:7" x14ac:dyDescent="0.25">
      <c r="B209">
        <v>207</v>
      </c>
      <c r="C209" cm="1">
        <f t="array" aca="1" ref="C209" ca="1">_xlfn.SWITCH((INDIRECT($F209&amp;"!"&amp;"$B"&amp;$G209)),"Lundi",1,"Mardi",1,"Mercredi",1,"Jeudi",1,"Vendredi",1,"Samedi",2,"Dimanche",3)</f>
        <v>1</v>
      </c>
      <c r="D209" cm="1">
        <f t="array" aca="1" ref="D209" ca="1">IF(ISNA(VLOOKUP((INDIRECT($F209&amp;"!"&amp;"$C"&amp;$G209)),$A$3:$A$20,1,0)),,3)</f>
        <v>0</v>
      </c>
      <c r="E209">
        <f t="shared" ca="1" si="6"/>
        <v>1</v>
      </c>
      <c r="F209" t="s">
        <v>114</v>
      </c>
      <c r="G209">
        <v>30</v>
      </c>
    </row>
    <row r="210" spans="2:7" x14ac:dyDescent="0.25">
      <c r="B210">
        <v>208</v>
      </c>
      <c r="C210" cm="1">
        <f t="array" aca="1" ref="C210" ca="1">_xlfn.SWITCH((INDIRECT($F210&amp;"!"&amp;"$B"&amp;$G210)),"Lundi",1,"Mardi",1,"Mercredi",1,"Jeudi",1,"Vendredi",1,"Samedi",2,"Dimanche",3)</f>
        <v>1</v>
      </c>
      <c r="D210" cm="1">
        <f t="array" aca="1" ref="D210" ca="1">IF(ISNA(VLOOKUP((INDIRECT($F210&amp;"!"&amp;"$C"&amp;$G210)),$A$3:$A$20,1,0)),,3)</f>
        <v>0</v>
      </c>
      <c r="E210">
        <f t="shared" ca="1" si="6"/>
        <v>1</v>
      </c>
      <c r="F210" t="s">
        <v>114</v>
      </c>
      <c r="G210">
        <v>31</v>
      </c>
    </row>
    <row r="211" spans="2:7" x14ac:dyDescent="0.25">
      <c r="B211">
        <v>209</v>
      </c>
      <c r="C211" cm="1">
        <f t="array" aca="1" ref="C211" ca="1">_xlfn.SWITCH((INDIRECT($F211&amp;"!"&amp;"$B"&amp;$G211)),"Lundi",1,"Mardi",1,"Mercredi",1,"Jeudi",1,"Vendredi",1,"Samedi",2,"Dimanche",3)</f>
        <v>1</v>
      </c>
      <c r="D211" cm="1">
        <f t="array" aca="1" ref="D211" ca="1">IF(ISNA(VLOOKUP((INDIRECT($F211&amp;"!"&amp;"$C"&amp;$G211)),$A$3:$A$20,1,0)),,3)</f>
        <v>0</v>
      </c>
      <c r="E211">
        <f t="shared" ca="1" si="6"/>
        <v>1</v>
      </c>
      <c r="F211" t="s">
        <v>114</v>
      </c>
      <c r="G211">
        <v>32</v>
      </c>
    </row>
    <row r="212" spans="2:7" x14ac:dyDescent="0.25">
      <c r="B212">
        <v>210</v>
      </c>
      <c r="C212" cm="1">
        <f t="array" aca="1" ref="C212" ca="1">_xlfn.SWITCH((INDIRECT($F212&amp;"!"&amp;"$B"&amp;$G212)),"Lundi",1,"Mardi",1,"Mercredi",1,"Jeudi",1,"Vendredi",1,"Samedi",2,"Dimanche",3)</f>
        <v>2</v>
      </c>
      <c r="D212" cm="1">
        <f t="array" aca="1" ref="D212" ca="1">IF(ISNA(VLOOKUP((INDIRECT($F212&amp;"!"&amp;"$C"&amp;$G212)),$A$3:$A$20,1,0)),,3)</f>
        <v>0</v>
      </c>
      <c r="E212">
        <f t="shared" ca="1" si="6"/>
        <v>2</v>
      </c>
      <c r="F212" t="s">
        <v>114</v>
      </c>
      <c r="G212">
        <v>33</v>
      </c>
    </row>
    <row r="213" spans="2:7" x14ac:dyDescent="0.25">
      <c r="B213">
        <v>211</v>
      </c>
      <c r="C213" cm="1">
        <f t="array" aca="1" ref="C213" ca="1">_xlfn.SWITCH((INDIRECT($F213&amp;"!"&amp;"$B"&amp;$G213)),"Lundi",1,"Mardi",1,"Mercredi",1,"Jeudi",1,"Vendredi",1,"Samedi",2,"Dimanche",3)</f>
        <v>3</v>
      </c>
      <c r="D213" cm="1">
        <f t="array" aca="1" ref="D213" ca="1">IF(ISNA(VLOOKUP((INDIRECT($F213&amp;"!"&amp;"$C"&amp;$G213)),$A$3:$A$20,1,0)),,3)</f>
        <v>3</v>
      </c>
      <c r="E213">
        <f t="shared" ca="1" si="6"/>
        <v>6</v>
      </c>
      <c r="F213" t="s">
        <v>116</v>
      </c>
      <c r="G213">
        <v>4</v>
      </c>
    </row>
    <row r="214" spans="2:7" x14ac:dyDescent="0.25">
      <c r="B214">
        <v>212</v>
      </c>
      <c r="C214" cm="1">
        <f t="array" aca="1" ref="C214" ca="1">_xlfn.SWITCH((INDIRECT($F214&amp;"!"&amp;"$B"&amp;$G214)),"Lundi",1,"Mardi",1,"Mercredi",1,"Jeudi",1,"Vendredi",1,"Samedi",2,"Dimanche",3)</f>
        <v>1</v>
      </c>
      <c r="D214" cm="1">
        <f t="array" aca="1" ref="D214" ca="1">IF(ISNA(VLOOKUP((INDIRECT($F214&amp;"!"&amp;"$C"&amp;$G214)),$A$3:$A$20,1,0)),,3)</f>
        <v>0</v>
      </c>
      <c r="E214">
        <f t="shared" ref="E214:E244" ca="1" si="7">SUM(C214,D214)</f>
        <v>1</v>
      </c>
      <c r="F214" t="s">
        <v>116</v>
      </c>
      <c r="G214">
        <v>5</v>
      </c>
    </row>
    <row r="215" spans="2:7" x14ac:dyDescent="0.25">
      <c r="B215">
        <v>213</v>
      </c>
      <c r="C215" cm="1">
        <f t="array" aca="1" ref="C215" ca="1">_xlfn.SWITCH((INDIRECT($F215&amp;"!"&amp;"$B"&amp;$G215)),"Lundi",1,"Mardi",1,"Mercredi",1,"Jeudi",1,"Vendredi",1,"Samedi",2,"Dimanche",3)</f>
        <v>1</v>
      </c>
      <c r="D215" cm="1">
        <f t="array" aca="1" ref="D215" ca="1">IF(ISNA(VLOOKUP((INDIRECT($F215&amp;"!"&amp;"$C"&amp;$G215)),$A$3:$A$20,1,0)),,3)</f>
        <v>0</v>
      </c>
      <c r="E215">
        <f t="shared" ca="1" si="7"/>
        <v>1</v>
      </c>
      <c r="F215" t="s">
        <v>116</v>
      </c>
      <c r="G215">
        <v>6</v>
      </c>
    </row>
    <row r="216" spans="2:7" x14ac:dyDescent="0.25">
      <c r="B216">
        <v>214</v>
      </c>
      <c r="C216" cm="1">
        <f t="array" aca="1" ref="C216" ca="1">_xlfn.SWITCH((INDIRECT($F216&amp;"!"&amp;"$B"&amp;$G216)),"Lundi",1,"Mardi",1,"Mercredi",1,"Jeudi",1,"Vendredi",1,"Samedi",2,"Dimanche",3)</f>
        <v>1</v>
      </c>
      <c r="D216" cm="1">
        <f t="array" aca="1" ref="D216" ca="1">IF(ISNA(VLOOKUP((INDIRECT($F216&amp;"!"&amp;"$C"&amp;$G216)),$A$3:$A$20,1,0)),,3)</f>
        <v>0</v>
      </c>
      <c r="E216">
        <f t="shared" ca="1" si="7"/>
        <v>1</v>
      </c>
      <c r="F216" t="s">
        <v>116</v>
      </c>
      <c r="G216">
        <v>7</v>
      </c>
    </row>
    <row r="217" spans="2:7" x14ac:dyDescent="0.25">
      <c r="B217">
        <v>215</v>
      </c>
      <c r="C217" cm="1">
        <f t="array" aca="1" ref="C217" ca="1">_xlfn.SWITCH((INDIRECT($F217&amp;"!"&amp;"$B"&amp;$G217)),"Lundi",1,"Mardi",1,"Mercredi",1,"Jeudi",1,"Vendredi",1,"Samedi",2,"Dimanche",3)</f>
        <v>1</v>
      </c>
      <c r="D217" cm="1">
        <f t="array" aca="1" ref="D217" ca="1">IF(ISNA(VLOOKUP((INDIRECT($F217&amp;"!"&amp;"$C"&amp;$G217)),$A$3:$A$20,1,0)),,3)</f>
        <v>0</v>
      </c>
      <c r="E217">
        <f t="shared" ca="1" si="7"/>
        <v>1</v>
      </c>
      <c r="F217" t="s">
        <v>116</v>
      </c>
      <c r="G217">
        <v>8</v>
      </c>
    </row>
    <row r="218" spans="2:7" x14ac:dyDescent="0.25">
      <c r="B218">
        <v>216</v>
      </c>
      <c r="C218" cm="1">
        <f t="array" aca="1" ref="C218" ca="1">_xlfn.SWITCH((INDIRECT($F218&amp;"!"&amp;"$B"&amp;$G218)),"Lundi",1,"Mardi",1,"Mercredi",1,"Jeudi",1,"Vendredi",1,"Samedi",2,"Dimanche",3)</f>
        <v>1</v>
      </c>
      <c r="D218" cm="1">
        <f t="array" aca="1" ref="D218" ca="1">IF(ISNA(VLOOKUP((INDIRECT($F218&amp;"!"&amp;"$C"&amp;$G218)),$A$3:$A$20,1,0)),,3)</f>
        <v>0</v>
      </c>
      <c r="E218">
        <f t="shared" ca="1" si="7"/>
        <v>1</v>
      </c>
      <c r="F218" t="s">
        <v>116</v>
      </c>
      <c r="G218">
        <v>9</v>
      </c>
    </row>
    <row r="219" spans="2:7" x14ac:dyDescent="0.25">
      <c r="B219">
        <v>217</v>
      </c>
      <c r="C219" cm="1">
        <f t="array" aca="1" ref="C219" ca="1">_xlfn.SWITCH((INDIRECT($F219&amp;"!"&amp;"$B"&amp;$G219)),"Lundi",1,"Mardi",1,"Mercredi",1,"Jeudi",1,"Vendredi",1,"Samedi",2,"Dimanche",3)</f>
        <v>2</v>
      </c>
      <c r="D219" cm="1">
        <f t="array" aca="1" ref="D219" ca="1">IF(ISNA(VLOOKUP((INDIRECT($F219&amp;"!"&amp;"$C"&amp;$G219)),$A$3:$A$20,1,0)),,3)</f>
        <v>0</v>
      </c>
      <c r="E219">
        <f t="shared" ca="1" si="7"/>
        <v>2</v>
      </c>
      <c r="F219" t="s">
        <v>116</v>
      </c>
      <c r="G219">
        <v>10</v>
      </c>
    </row>
    <row r="220" spans="2:7" x14ac:dyDescent="0.25">
      <c r="B220">
        <v>218</v>
      </c>
      <c r="C220" cm="1">
        <f t="array" aca="1" ref="C220" ca="1">_xlfn.SWITCH((INDIRECT($F220&amp;"!"&amp;"$B"&amp;$G220)),"Lundi",1,"Mardi",1,"Mercredi",1,"Jeudi",1,"Vendredi",1,"Samedi",2,"Dimanche",3)</f>
        <v>3</v>
      </c>
      <c r="D220" cm="1">
        <f t="array" aca="1" ref="D220" ca="1">IF(ISNA(VLOOKUP((INDIRECT($F220&amp;"!"&amp;"$C"&amp;$G220)),$A$3:$A$20,1,0)),,3)</f>
        <v>0</v>
      </c>
      <c r="E220">
        <f t="shared" ca="1" si="7"/>
        <v>3</v>
      </c>
      <c r="F220" t="s">
        <v>116</v>
      </c>
      <c r="G220">
        <v>11</v>
      </c>
    </row>
    <row r="221" spans="2:7" x14ac:dyDescent="0.25">
      <c r="B221">
        <v>219</v>
      </c>
      <c r="C221" cm="1">
        <f t="array" aca="1" ref="C221" ca="1">_xlfn.SWITCH((INDIRECT($F221&amp;"!"&amp;"$B"&amp;$G221)),"Lundi",1,"Mardi",1,"Mercredi",1,"Jeudi",1,"Vendredi",1,"Samedi",2,"Dimanche",3)</f>
        <v>1</v>
      </c>
      <c r="D221" cm="1">
        <f t="array" aca="1" ref="D221" ca="1">IF(ISNA(VLOOKUP((INDIRECT($F221&amp;"!"&amp;"$C"&amp;$G221)),$A$3:$A$20,1,0)),,3)</f>
        <v>0</v>
      </c>
      <c r="E221">
        <f t="shared" ca="1" si="7"/>
        <v>1</v>
      </c>
      <c r="F221" t="s">
        <v>116</v>
      </c>
      <c r="G221">
        <v>12</v>
      </c>
    </row>
    <row r="222" spans="2:7" x14ac:dyDescent="0.25">
      <c r="B222">
        <v>220</v>
      </c>
      <c r="C222" cm="1">
        <f t="array" aca="1" ref="C222" ca="1">_xlfn.SWITCH((INDIRECT($F222&amp;"!"&amp;"$B"&amp;$G222)),"Lundi",1,"Mardi",1,"Mercredi",1,"Jeudi",1,"Vendredi",1,"Samedi",2,"Dimanche",3)</f>
        <v>1</v>
      </c>
      <c r="D222" cm="1">
        <f t="array" aca="1" ref="D222" ca="1">IF(ISNA(VLOOKUP((INDIRECT($F222&amp;"!"&amp;"$C"&amp;$G222)),$A$3:$A$20,1,0)),,3)</f>
        <v>0</v>
      </c>
      <c r="E222">
        <f t="shared" ca="1" si="7"/>
        <v>1</v>
      </c>
      <c r="F222" t="s">
        <v>116</v>
      </c>
      <c r="G222">
        <v>13</v>
      </c>
    </row>
    <row r="223" spans="2:7" x14ac:dyDescent="0.25">
      <c r="B223">
        <v>221</v>
      </c>
      <c r="C223" cm="1">
        <f t="array" aca="1" ref="C223" ca="1">_xlfn.SWITCH((INDIRECT($F223&amp;"!"&amp;"$B"&amp;$G223)),"Lundi",1,"Mardi",1,"Mercredi",1,"Jeudi",1,"Vendredi",1,"Samedi",2,"Dimanche",3)</f>
        <v>1</v>
      </c>
      <c r="D223" cm="1">
        <f t="array" aca="1" ref="D223" ca="1">IF(ISNA(VLOOKUP((INDIRECT($F223&amp;"!"&amp;"$C"&amp;$G223)),$A$3:$A$20,1,0)),,3)</f>
        <v>0</v>
      </c>
      <c r="E223">
        <f t="shared" ca="1" si="7"/>
        <v>1</v>
      </c>
      <c r="F223" t="s">
        <v>116</v>
      </c>
      <c r="G223">
        <v>14</v>
      </c>
    </row>
    <row r="224" spans="2:7" x14ac:dyDescent="0.25">
      <c r="B224">
        <v>222</v>
      </c>
      <c r="C224" cm="1">
        <f t="array" aca="1" ref="C224" ca="1">_xlfn.SWITCH((INDIRECT($F224&amp;"!"&amp;"$B"&amp;$G224)),"Lundi",1,"Mardi",1,"Mercredi",1,"Jeudi",1,"Vendredi",1,"Samedi",2,"Dimanche",3)</f>
        <v>1</v>
      </c>
      <c r="D224" cm="1">
        <f t="array" aca="1" ref="D224" ca="1">IF(ISNA(VLOOKUP((INDIRECT($F224&amp;"!"&amp;"$C"&amp;$G224)),$A$3:$A$20,1,0)),,3)</f>
        <v>0</v>
      </c>
      <c r="E224">
        <f t="shared" ca="1" si="7"/>
        <v>1</v>
      </c>
      <c r="F224" t="s">
        <v>116</v>
      </c>
      <c r="G224">
        <v>15</v>
      </c>
    </row>
    <row r="225" spans="2:7" x14ac:dyDescent="0.25">
      <c r="B225">
        <v>223</v>
      </c>
      <c r="C225" cm="1">
        <f t="array" aca="1" ref="C225" ca="1">_xlfn.SWITCH((INDIRECT($F225&amp;"!"&amp;"$B"&amp;$G225)),"Lundi",1,"Mardi",1,"Mercredi",1,"Jeudi",1,"Vendredi",1,"Samedi",2,"Dimanche",3)</f>
        <v>1</v>
      </c>
      <c r="D225" cm="1">
        <f t="array" aca="1" ref="D225" ca="1">IF(ISNA(VLOOKUP((INDIRECT($F225&amp;"!"&amp;"$C"&amp;$G225)),$A$3:$A$20,1,0)),,3)</f>
        <v>0</v>
      </c>
      <c r="E225">
        <f t="shared" ca="1" si="7"/>
        <v>1</v>
      </c>
      <c r="F225" t="s">
        <v>116</v>
      </c>
      <c r="G225">
        <v>16</v>
      </c>
    </row>
    <row r="226" spans="2:7" x14ac:dyDescent="0.25">
      <c r="B226">
        <v>224</v>
      </c>
      <c r="C226" cm="1">
        <f t="array" aca="1" ref="C226" ca="1">_xlfn.SWITCH((INDIRECT($F226&amp;"!"&amp;"$B"&amp;$G226)),"Lundi",1,"Mardi",1,"Mercredi",1,"Jeudi",1,"Vendredi",1,"Samedi",2,"Dimanche",3)</f>
        <v>2</v>
      </c>
      <c r="D226" cm="1">
        <f t="array" aca="1" ref="D226" ca="1">IF(ISNA(VLOOKUP((INDIRECT($F226&amp;"!"&amp;"$C"&amp;$G226)),$A$3:$A$20,1,0)),,3)</f>
        <v>0</v>
      </c>
      <c r="E226">
        <f t="shared" ca="1" si="7"/>
        <v>2</v>
      </c>
      <c r="F226" t="s">
        <v>116</v>
      </c>
      <c r="G226">
        <v>17</v>
      </c>
    </row>
    <row r="227" spans="2:7" x14ac:dyDescent="0.25">
      <c r="B227">
        <v>225</v>
      </c>
      <c r="C227" cm="1">
        <f t="array" aca="1" ref="C227" ca="1">_xlfn.SWITCH((INDIRECT($F227&amp;"!"&amp;"$B"&amp;$G227)),"Lundi",1,"Mardi",1,"Mercredi",1,"Jeudi",1,"Vendredi",1,"Samedi",2,"Dimanche",3)</f>
        <v>3</v>
      </c>
      <c r="D227" cm="1">
        <f t="array" aca="1" ref="D227" ca="1">IF(ISNA(VLOOKUP((INDIRECT($F227&amp;"!"&amp;"$C"&amp;$G227)),$A$3:$A$20,1,0)),,3)</f>
        <v>0</v>
      </c>
      <c r="E227">
        <f t="shared" ca="1" si="7"/>
        <v>3</v>
      </c>
      <c r="F227" t="s">
        <v>116</v>
      </c>
      <c r="G227">
        <v>18</v>
      </c>
    </row>
    <row r="228" spans="2:7" x14ac:dyDescent="0.25">
      <c r="B228">
        <v>226</v>
      </c>
      <c r="C228" cm="1">
        <f t="array" aca="1" ref="C228" ca="1">_xlfn.SWITCH((INDIRECT($F228&amp;"!"&amp;"$B"&amp;$G228)),"Lundi",1,"Mardi",1,"Mercredi",1,"Jeudi",1,"Vendredi",1,"Samedi",2,"Dimanche",3)</f>
        <v>1</v>
      </c>
      <c r="D228" cm="1">
        <f t="array" aca="1" ref="D228" ca="1">IF(ISNA(VLOOKUP((INDIRECT($F228&amp;"!"&amp;"$C"&amp;$G228)),$A$3:$A$20,1,0)),,3)</f>
        <v>0</v>
      </c>
      <c r="E228">
        <f t="shared" ca="1" si="7"/>
        <v>1</v>
      </c>
      <c r="F228" t="s">
        <v>116</v>
      </c>
      <c r="G228">
        <v>19</v>
      </c>
    </row>
    <row r="229" spans="2:7" x14ac:dyDescent="0.25">
      <c r="B229">
        <v>227</v>
      </c>
      <c r="C229" cm="1">
        <f t="array" aca="1" ref="C229" ca="1">_xlfn.SWITCH((INDIRECT($F229&amp;"!"&amp;"$B"&amp;$G229)),"Lundi",1,"Mardi",1,"Mercredi",1,"Jeudi",1,"Vendredi",1,"Samedi",2,"Dimanche",3)</f>
        <v>1</v>
      </c>
      <c r="D229" cm="1">
        <f t="array" aca="1" ref="D229" ca="1">IF(ISNA(VLOOKUP((INDIRECT($F229&amp;"!"&amp;"$C"&amp;$G229)),$A$3:$A$20,1,0)),,3)</f>
        <v>0</v>
      </c>
      <c r="E229">
        <f t="shared" ca="1" si="7"/>
        <v>1</v>
      </c>
      <c r="F229" t="s">
        <v>116</v>
      </c>
      <c r="G229">
        <v>20</v>
      </c>
    </row>
    <row r="230" spans="2:7" x14ac:dyDescent="0.25">
      <c r="B230">
        <v>228</v>
      </c>
      <c r="C230" cm="1">
        <f t="array" aca="1" ref="C230" ca="1">_xlfn.SWITCH((INDIRECT($F230&amp;"!"&amp;"$B"&amp;$G230)),"Lundi",1,"Mardi",1,"Mercredi",1,"Jeudi",1,"Vendredi",1,"Samedi",2,"Dimanche",3)</f>
        <v>1</v>
      </c>
      <c r="D230" cm="1">
        <f t="array" aca="1" ref="D230" ca="1">IF(ISNA(VLOOKUP((INDIRECT($F230&amp;"!"&amp;"$C"&amp;$G230)),$A$3:$A$20,1,0)),,3)</f>
        <v>0</v>
      </c>
      <c r="E230">
        <f t="shared" ca="1" si="7"/>
        <v>1</v>
      </c>
      <c r="F230" t="s">
        <v>116</v>
      </c>
      <c r="G230">
        <v>21</v>
      </c>
    </row>
    <row r="231" spans="2:7" x14ac:dyDescent="0.25">
      <c r="B231">
        <v>229</v>
      </c>
      <c r="C231" cm="1">
        <f t="array" aca="1" ref="C231" ca="1">_xlfn.SWITCH((INDIRECT($F231&amp;"!"&amp;"$B"&amp;$G231)),"Lundi",1,"Mardi",1,"Mercredi",1,"Jeudi",1,"Vendredi",1,"Samedi",2,"Dimanche",3)</f>
        <v>1</v>
      </c>
      <c r="D231" cm="1">
        <f t="array" aca="1" ref="D231" ca="1">IF(ISNA(VLOOKUP((INDIRECT($F231&amp;"!"&amp;"$C"&amp;$G231)),$A$3:$A$20,1,0)),,3)</f>
        <v>0</v>
      </c>
      <c r="E231">
        <f t="shared" ca="1" si="7"/>
        <v>1</v>
      </c>
      <c r="F231" t="s">
        <v>116</v>
      </c>
      <c r="G231">
        <v>22</v>
      </c>
    </row>
    <row r="232" spans="2:7" x14ac:dyDescent="0.25">
      <c r="B232">
        <v>230</v>
      </c>
      <c r="C232" cm="1">
        <f t="array" aca="1" ref="C232" ca="1">_xlfn.SWITCH((INDIRECT($F232&amp;"!"&amp;"$B"&amp;$G232)),"Lundi",1,"Mardi",1,"Mercredi",1,"Jeudi",1,"Vendredi",1,"Samedi",2,"Dimanche",3)</f>
        <v>1</v>
      </c>
      <c r="D232" cm="1">
        <f t="array" aca="1" ref="D232" ca="1">IF(ISNA(VLOOKUP((INDIRECT($F232&amp;"!"&amp;"$C"&amp;$G232)),$A$3:$A$20,1,0)),,3)</f>
        <v>0</v>
      </c>
      <c r="E232">
        <f t="shared" ca="1" si="7"/>
        <v>1</v>
      </c>
      <c r="F232" t="s">
        <v>116</v>
      </c>
      <c r="G232">
        <v>23</v>
      </c>
    </row>
    <row r="233" spans="2:7" x14ac:dyDescent="0.25">
      <c r="B233">
        <v>231</v>
      </c>
      <c r="C233" cm="1">
        <f t="array" aca="1" ref="C233" ca="1">_xlfn.SWITCH((INDIRECT($F233&amp;"!"&amp;"$B"&amp;$G233)),"Lundi",1,"Mardi",1,"Mercredi",1,"Jeudi",1,"Vendredi",1,"Samedi",2,"Dimanche",3)</f>
        <v>2</v>
      </c>
      <c r="D233" cm="1">
        <f t="array" aca="1" ref="D233" ca="1">IF(ISNA(VLOOKUP((INDIRECT($F233&amp;"!"&amp;"$C"&amp;$G233)),$A$3:$A$20,1,0)),,3)</f>
        <v>0</v>
      </c>
      <c r="E233">
        <f t="shared" ca="1" si="7"/>
        <v>2</v>
      </c>
      <c r="F233" t="s">
        <v>116</v>
      </c>
      <c r="G233">
        <v>24</v>
      </c>
    </row>
    <row r="234" spans="2:7" x14ac:dyDescent="0.25">
      <c r="B234">
        <v>232</v>
      </c>
      <c r="C234" cm="1">
        <f t="array" aca="1" ref="C234" ca="1">_xlfn.SWITCH((INDIRECT($F234&amp;"!"&amp;"$B"&amp;$G234)),"Lundi",1,"Mardi",1,"Mercredi",1,"Jeudi",1,"Vendredi",1,"Samedi",2,"Dimanche",3)</f>
        <v>3</v>
      </c>
      <c r="D234" cm="1">
        <f t="array" aca="1" ref="D234" ca="1">IF(ISNA(VLOOKUP((INDIRECT($F234&amp;"!"&amp;"$C"&amp;$G234)),$A$3:$A$20,1,0)),,3)</f>
        <v>0</v>
      </c>
      <c r="E234">
        <f t="shared" ca="1" si="7"/>
        <v>3</v>
      </c>
      <c r="F234" t="s">
        <v>116</v>
      </c>
      <c r="G234">
        <v>25</v>
      </c>
    </row>
    <row r="235" spans="2:7" x14ac:dyDescent="0.25">
      <c r="B235">
        <v>233</v>
      </c>
      <c r="C235" cm="1">
        <f t="array" aca="1" ref="C235" ca="1">_xlfn.SWITCH((INDIRECT($F235&amp;"!"&amp;"$B"&amp;$G235)),"Lundi",1,"Mardi",1,"Mercredi",1,"Jeudi",1,"Vendredi",1,"Samedi",2,"Dimanche",3)</f>
        <v>1</v>
      </c>
      <c r="D235" cm="1">
        <f t="array" aca="1" ref="D235" ca="1">IF(ISNA(VLOOKUP((INDIRECT($F235&amp;"!"&amp;"$C"&amp;$G235)),$A$3:$A$20,1,0)),,3)</f>
        <v>0</v>
      </c>
      <c r="E235">
        <f t="shared" ca="1" si="7"/>
        <v>1</v>
      </c>
      <c r="F235" t="s">
        <v>116</v>
      </c>
      <c r="G235">
        <v>26</v>
      </c>
    </row>
    <row r="236" spans="2:7" x14ac:dyDescent="0.25">
      <c r="B236">
        <v>234</v>
      </c>
      <c r="C236" cm="1">
        <f t="array" aca="1" ref="C236" ca="1">_xlfn.SWITCH((INDIRECT($F236&amp;"!"&amp;"$B"&amp;$G236)),"Lundi",1,"Mardi",1,"Mercredi",1,"Jeudi",1,"Vendredi",1,"Samedi",2,"Dimanche",3)</f>
        <v>1</v>
      </c>
      <c r="D236" cm="1">
        <f t="array" aca="1" ref="D236" ca="1">IF(ISNA(VLOOKUP((INDIRECT($F236&amp;"!"&amp;"$C"&amp;$G236)),$A$3:$A$20,1,0)),,3)</f>
        <v>0</v>
      </c>
      <c r="E236">
        <f t="shared" ca="1" si="7"/>
        <v>1</v>
      </c>
      <c r="F236" t="s">
        <v>116</v>
      </c>
      <c r="G236">
        <v>27</v>
      </c>
    </row>
    <row r="237" spans="2:7" x14ac:dyDescent="0.25">
      <c r="B237">
        <v>235</v>
      </c>
      <c r="C237" cm="1">
        <f t="array" aca="1" ref="C237" ca="1">_xlfn.SWITCH((INDIRECT($F237&amp;"!"&amp;"$B"&amp;$G237)),"Lundi",1,"Mardi",1,"Mercredi",1,"Jeudi",1,"Vendredi",1,"Samedi",2,"Dimanche",3)</f>
        <v>1</v>
      </c>
      <c r="D237" cm="1">
        <f t="array" aca="1" ref="D237" ca="1">IF(ISNA(VLOOKUP((INDIRECT($F237&amp;"!"&amp;"$C"&amp;$G237)),$A$3:$A$20,1,0)),,3)</f>
        <v>0</v>
      </c>
      <c r="E237">
        <f t="shared" ca="1" si="7"/>
        <v>1</v>
      </c>
      <c r="F237" t="s">
        <v>116</v>
      </c>
      <c r="G237">
        <v>28</v>
      </c>
    </row>
    <row r="238" spans="2:7" x14ac:dyDescent="0.25">
      <c r="B238">
        <v>236</v>
      </c>
      <c r="C238" cm="1">
        <f t="array" aca="1" ref="C238" ca="1">_xlfn.SWITCH((INDIRECT($F238&amp;"!"&amp;"$B"&amp;$G238)),"Lundi",1,"Mardi",1,"Mercredi",1,"Jeudi",1,"Vendredi",1,"Samedi",2,"Dimanche",3)</f>
        <v>1</v>
      </c>
      <c r="D238" cm="1">
        <f t="array" aca="1" ref="D238" ca="1">IF(ISNA(VLOOKUP((INDIRECT($F238&amp;"!"&amp;"$C"&amp;$G238)),$A$3:$A$20,1,0)),,3)</f>
        <v>3</v>
      </c>
      <c r="E238">
        <f t="shared" ca="1" si="7"/>
        <v>4</v>
      </c>
      <c r="F238" t="s">
        <v>116</v>
      </c>
      <c r="G238">
        <v>29</v>
      </c>
    </row>
    <row r="239" spans="2:7" x14ac:dyDescent="0.25">
      <c r="B239">
        <v>237</v>
      </c>
      <c r="C239" cm="1">
        <f t="array" aca="1" ref="C239" ca="1">_xlfn.SWITCH((INDIRECT($F239&amp;"!"&amp;"$B"&amp;$G239)),"Lundi",1,"Mardi",1,"Mercredi",1,"Jeudi",1,"Vendredi",1,"Samedi",2,"Dimanche",3)</f>
        <v>1</v>
      </c>
      <c r="D239" cm="1">
        <f t="array" aca="1" ref="D239" ca="1">IF(ISNA(VLOOKUP((INDIRECT($F239&amp;"!"&amp;"$C"&amp;$G239)),$A$3:$A$20,1,0)),,3)</f>
        <v>0</v>
      </c>
      <c r="E239">
        <f t="shared" ca="1" si="7"/>
        <v>1</v>
      </c>
      <c r="F239" t="s">
        <v>116</v>
      </c>
      <c r="G239">
        <v>30</v>
      </c>
    </row>
    <row r="240" spans="2:7" x14ac:dyDescent="0.25">
      <c r="B240">
        <v>238</v>
      </c>
      <c r="C240" cm="1">
        <f t="array" aca="1" ref="C240" ca="1">_xlfn.SWITCH((INDIRECT($F240&amp;"!"&amp;"$B"&amp;$G240)),"Lundi",1,"Mardi",1,"Mercredi",1,"Jeudi",1,"Vendredi",1,"Samedi",2,"Dimanche",3)</f>
        <v>2</v>
      </c>
      <c r="D240" cm="1">
        <f t="array" aca="1" ref="D240" ca="1">IF(ISNA(VLOOKUP((INDIRECT($F240&amp;"!"&amp;"$C"&amp;$G240)),$A$3:$A$20,1,0)),,3)</f>
        <v>0</v>
      </c>
      <c r="E240">
        <f t="shared" ca="1" si="7"/>
        <v>2</v>
      </c>
      <c r="F240" t="s">
        <v>116</v>
      </c>
      <c r="G240">
        <v>31</v>
      </c>
    </row>
    <row r="241" spans="2:7" x14ac:dyDescent="0.25">
      <c r="B241">
        <v>239</v>
      </c>
      <c r="C241" cm="1">
        <f t="array" aca="1" ref="C241" ca="1">_xlfn.SWITCH((INDIRECT($F241&amp;"!"&amp;"$B"&amp;$G241)),"Lundi",1,"Mardi",1,"Mercredi",1,"Jeudi",1,"Vendredi",1,"Samedi",2,"Dimanche",3)</f>
        <v>3</v>
      </c>
      <c r="D241" cm="1">
        <f t="array" aca="1" ref="D241" ca="1">IF(ISNA(VLOOKUP((INDIRECT($F241&amp;"!"&amp;"$C"&amp;$G241)),$A$3:$A$20,1,0)),,3)</f>
        <v>0</v>
      </c>
      <c r="E241">
        <f t="shared" ca="1" si="7"/>
        <v>3</v>
      </c>
      <c r="F241" t="s">
        <v>116</v>
      </c>
      <c r="G241">
        <v>32</v>
      </c>
    </row>
    <row r="242" spans="2:7" x14ac:dyDescent="0.25">
      <c r="B242">
        <v>240</v>
      </c>
      <c r="C242" cm="1">
        <f t="array" aca="1" ref="C242" ca="1">_xlfn.SWITCH((INDIRECT($F242&amp;"!"&amp;"$B"&amp;$G242)),"Lundi",1,"Mardi",1,"Mercredi",1,"Jeudi",1,"Vendredi",1,"Samedi",2,"Dimanche",3)</f>
        <v>1</v>
      </c>
      <c r="D242" cm="1">
        <f t="array" aca="1" ref="D242" ca="1">IF(ISNA(VLOOKUP((INDIRECT($F242&amp;"!"&amp;"$C"&amp;$G242)),$A$3:$A$20,1,0)),,3)</f>
        <v>0</v>
      </c>
      <c r="E242">
        <f t="shared" ca="1" si="7"/>
        <v>1</v>
      </c>
      <c r="F242" t="s">
        <v>116</v>
      </c>
      <c r="G242">
        <v>33</v>
      </c>
    </row>
    <row r="243" spans="2:7" x14ac:dyDescent="0.25">
      <c r="B243">
        <v>241</v>
      </c>
      <c r="C243" cm="1">
        <f t="array" aca="1" ref="C243" ca="1">_xlfn.SWITCH((INDIRECT($F243&amp;"!"&amp;"$B"&amp;$G243)),"Lundi",1,"Mardi",1,"Mercredi",1,"Jeudi",1,"Vendredi",1,"Samedi",2,"Dimanche",3)</f>
        <v>1</v>
      </c>
      <c r="D243" cm="1">
        <f t="array" aca="1" ref="D243" ca="1">IF(ISNA(VLOOKUP((INDIRECT($F243&amp;"!"&amp;"$C"&amp;$G243)),$A$3:$A$20,1,0)),,3)</f>
        <v>0</v>
      </c>
      <c r="E243">
        <f t="shared" ca="1" si="7"/>
        <v>1</v>
      </c>
      <c r="F243" t="s">
        <v>116</v>
      </c>
      <c r="G243">
        <v>34</v>
      </c>
    </row>
    <row r="244" spans="2:7" x14ac:dyDescent="0.25">
      <c r="B244">
        <v>242</v>
      </c>
      <c r="C244" cm="1">
        <f t="array" aca="1" ref="C244" ca="1">_xlfn.SWITCH((INDIRECT($F244&amp;"!"&amp;"$B"&amp;$G244)),"Lundi",1,"Mardi",1,"Mercredi",1,"Jeudi",1,"Vendredi",1,"Samedi",2,"Dimanche",3)</f>
        <v>1</v>
      </c>
      <c r="D244" cm="1">
        <f t="array" aca="1" ref="D244" ca="1">IF(ISNA(VLOOKUP((INDIRECT($F244&amp;"!"&amp;"$C"&amp;$G244)),$A$3:$A$20,1,0)),,3)</f>
        <v>0</v>
      </c>
      <c r="E244">
        <f t="shared" ca="1" si="7"/>
        <v>1</v>
      </c>
      <c r="F244" t="s">
        <v>252</v>
      </c>
      <c r="G244">
        <v>4</v>
      </c>
    </row>
    <row r="245" spans="2:7" x14ac:dyDescent="0.25">
      <c r="B245">
        <v>243</v>
      </c>
      <c r="C245" cm="1">
        <f t="array" aca="1" ref="C245" ca="1">_xlfn.SWITCH((INDIRECT($F245&amp;"!"&amp;"$B"&amp;$G245)),"Lundi",1,"Mardi",1,"Mercredi",1,"Jeudi",1,"Vendredi",1,"Samedi",2,"Dimanche",3)</f>
        <v>1</v>
      </c>
      <c r="D245" cm="1">
        <f t="array" aca="1" ref="D245" ca="1">IF(ISNA(VLOOKUP((INDIRECT($F245&amp;"!"&amp;"$C"&amp;$G245)),$A$3:$A$20,1,0)),,3)</f>
        <v>0</v>
      </c>
      <c r="E245">
        <f t="shared" ref="E245:E308" ca="1" si="8">SUM(C245,D245)</f>
        <v>1</v>
      </c>
      <c r="F245" t="s">
        <v>252</v>
      </c>
      <c r="G245">
        <v>5</v>
      </c>
    </row>
    <row r="246" spans="2:7" x14ac:dyDescent="0.25">
      <c r="B246">
        <v>244</v>
      </c>
      <c r="C246" cm="1">
        <f t="array" aca="1" ref="C246" ca="1">_xlfn.SWITCH((INDIRECT($F246&amp;"!"&amp;"$B"&amp;$G246)),"Lundi",1,"Mardi",1,"Mercredi",1,"Jeudi",1,"Vendredi",1,"Samedi",2,"Dimanche",3)</f>
        <v>1</v>
      </c>
      <c r="D246" cm="1">
        <f t="array" aca="1" ref="D246" ca="1">IF(ISNA(VLOOKUP((INDIRECT($F246&amp;"!"&amp;"$C"&amp;$G246)),$A$3:$A$20,1,0)),,3)</f>
        <v>0</v>
      </c>
      <c r="E246">
        <f t="shared" ca="1" si="8"/>
        <v>1</v>
      </c>
      <c r="F246" t="s">
        <v>252</v>
      </c>
      <c r="G246">
        <v>6</v>
      </c>
    </row>
    <row r="247" spans="2:7" x14ac:dyDescent="0.25">
      <c r="B247">
        <v>245</v>
      </c>
      <c r="C247" cm="1">
        <f t="array" aca="1" ref="C247" ca="1">_xlfn.SWITCH((INDIRECT($F247&amp;"!"&amp;"$B"&amp;$G247)),"Lundi",1,"Mardi",1,"Mercredi",1,"Jeudi",1,"Vendredi",1,"Samedi",2,"Dimanche",3)</f>
        <v>2</v>
      </c>
      <c r="D247" cm="1">
        <f t="array" aca="1" ref="D247" ca="1">IF(ISNA(VLOOKUP((INDIRECT($F247&amp;"!"&amp;"$C"&amp;$G247)),$A$3:$A$20,1,0)),,3)</f>
        <v>0</v>
      </c>
      <c r="E247">
        <f t="shared" ca="1" si="8"/>
        <v>2</v>
      </c>
      <c r="F247" t="s">
        <v>252</v>
      </c>
      <c r="G247">
        <v>7</v>
      </c>
    </row>
    <row r="248" spans="2:7" x14ac:dyDescent="0.25">
      <c r="B248">
        <v>246</v>
      </c>
      <c r="C248" cm="1">
        <f t="array" aca="1" ref="C248" ca="1">_xlfn.SWITCH((INDIRECT($F248&amp;"!"&amp;"$B"&amp;$G248)),"Lundi",1,"Mardi",1,"Mercredi",1,"Jeudi",1,"Vendredi",1,"Samedi",2,"Dimanche",3)</f>
        <v>3</v>
      </c>
      <c r="D248" cm="1">
        <f t="array" aca="1" ref="D248" ca="1">IF(ISNA(VLOOKUP((INDIRECT($F248&amp;"!"&amp;"$C"&amp;$G248)),$A$3:$A$20,1,0)),,3)</f>
        <v>0</v>
      </c>
      <c r="E248">
        <f t="shared" ca="1" si="8"/>
        <v>3</v>
      </c>
      <c r="F248" t="s">
        <v>252</v>
      </c>
      <c r="G248">
        <v>8</v>
      </c>
    </row>
    <row r="249" spans="2:7" x14ac:dyDescent="0.25">
      <c r="B249">
        <v>247</v>
      </c>
      <c r="C249" cm="1">
        <f t="array" aca="1" ref="C249" ca="1">_xlfn.SWITCH((INDIRECT($F249&amp;"!"&amp;"$B"&amp;$G249)),"Lundi",1,"Mardi",1,"Mercredi",1,"Jeudi",1,"Vendredi",1,"Samedi",2,"Dimanche",3)</f>
        <v>1</v>
      </c>
      <c r="D249" cm="1">
        <f t="array" aca="1" ref="D249" ca="1">IF(ISNA(VLOOKUP((INDIRECT($F249&amp;"!"&amp;"$C"&amp;$G249)),$A$3:$A$20,1,0)),,3)</f>
        <v>3</v>
      </c>
      <c r="E249">
        <f t="shared" ca="1" si="8"/>
        <v>4</v>
      </c>
      <c r="F249" t="s">
        <v>252</v>
      </c>
      <c r="G249">
        <v>9</v>
      </c>
    </row>
    <row r="250" spans="2:7" x14ac:dyDescent="0.25">
      <c r="B250">
        <v>248</v>
      </c>
      <c r="C250" cm="1">
        <f t="array" aca="1" ref="C250" ca="1">_xlfn.SWITCH((INDIRECT($F250&amp;"!"&amp;"$B"&amp;$G250)),"Lundi",1,"Mardi",1,"Mercredi",1,"Jeudi",1,"Vendredi",1,"Samedi",2,"Dimanche",3)</f>
        <v>1</v>
      </c>
      <c r="D250" cm="1">
        <f t="array" aca="1" ref="D250" ca="1">IF(ISNA(VLOOKUP((INDIRECT($F250&amp;"!"&amp;"$C"&amp;$G250)),$A$3:$A$20,1,0)),,3)</f>
        <v>0</v>
      </c>
      <c r="E250">
        <f t="shared" ca="1" si="8"/>
        <v>1</v>
      </c>
      <c r="F250" t="s">
        <v>252</v>
      </c>
      <c r="G250">
        <v>10</v>
      </c>
    </row>
    <row r="251" spans="2:7" x14ac:dyDescent="0.25">
      <c r="B251">
        <v>249</v>
      </c>
      <c r="C251" cm="1">
        <f t="array" aca="1" ref="C251" ca="1">_xlfn.SWITCH((INDIRECT($F251&amp;"!"&amp;"$B"&amp;$G251)),"Lundi",1,"Mardi",1,"Mercredi",1,"Jeudi",1,"Vendredi",1,"Samedi",2,"Dimanche",3)</f>
        <v>1</v>
      </c>
      <c r="D251" cm="1">
        <f t="array" aca="1" ref="D251" ca="1">IF(ISNA(VLOOKUP((INDIRECT($F251&amp;"!"&amp;"$C"&amp;$G251)),$A$3:$A$20,1,0)),,3)</f>
        <v>0</v>
      </c>
      <c r="E251">
        <f t="shared" ca="1" si="8"/>
        <v>1</v>
      </c>
      <c r="F251" t="s">
        <v>252</v>
      </c>
      <c r="G251">
        <v>11</v>
      </c>
    </row>
    <row r="252" spans="2:7" x14ac:dyDescent="0.25">
      <c r="B252">
        <v>250</v>
      </c>
      <c r="C252" cm="1">
        <f t="array" aca="1" ref="C252" ca="1">_xlfn.SWITCH((INDIRECT($F252&amp;"!"&amp;"$B"&amp;$G252)),"Lundi",1,"Mardi",1,"Mercredi",1,"Jeudi",1,"Vendredi",1,"Samedi",2,"Dimanche",3)</f>
        <v>1</v>
      </c>
      <c r="D252" cm="1">
        <f t="array" aca="1" ref="D252" ca="1">IF(ISNA(VLOOKUP((INDIRECT($F252&amp;"!"&amp;"$C"&amp;$G252)),$A$3:$A$20,1,0)),,3)</f>
        <v>0</v>
      </c>
      <c r="E252">
        <f t="shared" ca="1" si="8"/>
        <v>1</v>
      </c>
      <c r="F252" t="s">
        <v>252</v>
      </c>
      <c r="G252">
        <v>12</v>
      </c>
    </row>
    <row r="253" spans="2:7" x14ac:dyDescent="0.25">
      <c r="B253">
        <v>251</v>
      </c>
      <c r="C253" cm="1">
        <f t="array" aca="1" ref="C253" ca="1">_xlfn.SWITCH((INDIRECT($F253&amp;"!"&amp;"$B"&amp;$G253)),"Lundi",1,"Mardi",1,"Mercredi",1,"Jeudi",1,"Vendredi",1,"Samedi",2,"Dimanche",3)</f>
        <v>1</v>
      </c>
      <c r="D253" cm="1">
        <f t="array" aca="1" ref="D253" ca="1">IF(ISNA(VLOOKUP((INDIRECT($F253&amp;"!"&amp;"$C"&amp;$G253)),$A$3:$A$20,1,0)),,3)</f>
        <v>0</v>
      </c>
      <c r="E253">
        <f t="shared" ca="1" si="8"/>
        <v>1</v>
      </c>
      <c r="F253" t="s">
        <v>252</v>
      </c>
      <c r="G253">
        <v>13</v>
      </c>
    </row>
    <row r="254" spans="2:7" x14ac:dyDescent="0.25">
      <c r="B254">
        <v>252</v>
      </c>
      <c r="C254" cm="1">
        <f t="array" aca="1" ref="C254" ca="1">_xlfn.SWITCH((INDIRECT($F254&amp;"!"&amp;"$B"&amp;$G254)),"Lundi",1,"Mardi",1,"Mercredi",1,"Jeudi",1,"Vendredi",1,"Samedi",2,"Dimanche",3)</f>
        <v>2</v>
      </c>
      <c r="D254" cm="1">
        <f t="array" aca="1" ref="D254" ca="1">IF(ISNA(VLOOKUP((INDIRECT($F254&amp;"!"&amp;"$C"&amp;$G254)),$A$3:$A$20,1,0)),,3)</f>
        <v>0</v>
      </c>
      <c r="E254">
        <f t="shared" ca="1" si="8"/>
        <v>2</v>
      </c>
      <c r="F254" t="s">
        <v>252</v>
      </c>
      <c r="G254">
        <v>14</v>
      </c>
    </row>
    <row r="255" spans="2:7" x14ac:dyDescent="0.25">
      <c r="B255">
        <v>253</v>
      </c>
      <c r="C255" cm="1">
        <f t="array" aca="1" ref="C255" ca="1">_xlfn.SWITCH((INDIRECT($F255&amp;"!"&amp;"$B"&amp;$G255)),"Lundi",1,"Mardi",1,"Mercredi",1,"Jeudi",1,"Vendredi",1,"Samedi",2,"Dimanche",3)</f>
        <v>3</v>
      </c>
      <c r="D255" cm="1">
        <f t="array" aca="1" ref="D255" ca="1">IF(ISNA(VLOOKUP((INDIRECT($F255&amp;"!"&amp;"$C"&amp;$G255)),$A$3:$A$20,1,0)),,3)</f>
        <v>0</v>
      </c>
      <c r="E255">
        <f t="shared" ca="1" si="8"/>
        <v>3</v>
      </c>
      <c r="F255" t="s">
        <v>252</v>
      </c>
      <c r="G255">
        <v>15</v>
      </c>
    </row>
    <row r="256" spans="2:7" x14ac:dyDescent="0.25">
      <c r="B256">
        <v>254</v>
      </c>
      <c r="C256" cm="1">
        <f t="array" aca="1" ref="C256" ca="1">_xlfn.SWITCH((INDIRECT($F256&amp;"!"&amp;"$B"&amp;$G256)),"Lundi",1,"Mardi",1,"Mercredi",1,"Jeudi",1,"Vendredi",1,"Samedi",2,"Dimanche",3)</f>
        <v>1</v>
      </c>
      <c r="D256" cm="1">
        <f t="array" aca="1" ref="D256" ca="1">IF(ISNA(VLOOKUP((INDIRECT($F256&amp;"!"&amp;"$C"&amp;$G256)),$A$3:$A$20,1,0)),,3)</f>
        <v>0</v>
      </c>
      <c r="E256">
        <f t="shared" ca="1" si="8"/>
        <v>1</v>
      </c>
      <c r="F256" t="s">
        <v>252</v>
      </c>
      <c r="G256">
        <v>16</v>
      </c>
    </row>
    <row r="257" spans="2:7" x14ac:dyDescent="0.25">
      <c r="B257">
        <v>255</v>
      </c>
      <c r="C257" cm="1">
        <f t="array" aca="1" ref="C257" ca="1">_xlfn.SWITCH((INDIRECT($F257&amp;"!"&amp;"$B"&amp;$G257)),"Lundi",1,"Mardi",1,"Mercredi",1,"Jeudi",1,"Vendredi",1,"Samedi",2,"Dimanche",3)</f>
        <v>1</v>
      </c>
      <c r="D257" cm="1">
        <f t="array" aca="1" ref="D257" ca="1">IF(ISNA(VLOOKUP((INDIRECT($F257&amp;"!"&amp;"$C"&amp;$G257)),$A$3:$A$20,1,0)),,3)</f>
        <v>0</v>
      </c>
      <c r="E257">
        <f t="shared" ca="1" si="8"/>
        <v>1</v>
      </c>
      <c r="F257" t="s">
        <v>252</v>
      </c>
      <c r="G257">
        <v>17</v>
      </c>
    </row>
    <row r="258" spans="2:7" x14ac:dyDescent="0.25">
      <c r="B258">
        <v>256</v>
      </c>
      <c r="C258" cm="1">
        <f t="array" aca="1" ref="C258" ca="1">_xlfn.SWITCH((INDIRECT($F258&amp;"!"&amp;"$B"&amp;$G258)),"Lundi",1,"Mardi",1,"Mercredi",1,"Jeudi",1,"Vendredi",1,"Samedi",2,"Dimanche",3)</f>
        <v>1</v>
      </c>
      <c r="D258" cm="1">
        <f t="array" aca="1" ref="D258" ca="1">IF(ISNA(VLOOKUP((INDIRECT($F258&amp;"!"&amp;"$C"&amp;$G258)),$A$3:$A$20,1,0)),,3)</f>
        <v>0</v>
      </c>
      <c r="E258">
        <f t="shared" ca="1" si="8"/>
        <v>1</v>
      </c>
      <c r="F258" t="s">
        <v>252</v>
      </c>
      <c r="G258">
        <v>18</v>
      </c>
    </row>
    <row r="259" spans="2:7" x14ac:dyDescent="0.25">
      <c r="B259">
        <v>257</v>
      </c>
      <c r="C259" cm="1">
        <f t="array" aca="1" ref="C259" ca="1">_xlfn.SWITCH((INDIRECT($F259&amp;"!"&amp;"$B"&amp;$G259)),"Lundi",1,"Mardi",1,"Mercredi",1,"Jeudi",1,"Vendredi",1,"Samedi",2,"Dimanche",3)</f>
        <v>1</v>
      </c>
      <c r="D259" cm="1">
        <f t="array" aca="1" ref="D259" ca="1">IF(ISNA(VLOOKUP((INDIRECT($F259&amp;"!"&amp;"$C"&amp;$G259)),$A$3:$A$20,1,0)),,3)</f>
        <v>0</v>
      </c>
      <c r="E259">
        <f t="shared" ca="1" si="8"/>
        <v>1</v>
      </c>
      <c r="F259" t="s">
        <v>252</v>
      </c>
      <c r="G259">
        <v>19</v>
      </c>
    </row>
    <row r="260" spans="2:7" x14ac:dyDescent="0.25">
      <c r="B260">
        <v>258</v>
      </c>
      <c r="C260" cm="1">
        <f t="array" aca="1" ref="C260" ca="1">_xlfn.SWITCH((INDIRECT($F260&amp;"!"&amp;"$B"&amp;$G260)),"Lundi",1,"Mardi",1,"Mercredi",1,"Jeudi",1,"Vendredi",1,"Samedi",2,"Dimanche",3)</f>
        <v>1</v>
      </c>
      <c r="D260" cm="1">
        <f t="array" aca="1" ref="D260" ca="1">IF(ISNA(VLOOKUP((INDIRECT($F260&amp;"!"&amp;"$C"&amp;$G260)),$A$3:$A$20,1,0)),,3)</f>
        <v>0</v>
      </c>
      <c r="E260">
        <f t="shared" ca="1" si="8"/>
        <v>1</v>
      </c>
      <c r="F260" t="s">
        <v>252</v>
      </c>
      <c r="G260">
        <v>20</v>
      </c>
    </row>
    <row r="261" spans="2:7" x14ac:dyDescent="0.25">
      <c r="B261">
        <v>259</v>
      </c>
      <c r="C261" cm="1">
        <f t="array" aca="1" ref="C261" ca="1">_xlfn.SWITCH((INDIRECT($F261&amp;"!"&amp;"$B"&amp;$G261)),"Lundi",1,"Mardi",1,"Mercredi",1,"Jeudi",1,"Vendredi",1,"Samedi",2,"Dimanche",3)</f>
        <v>2</v>
      </c>
      <c r="D261" cm="1">
        <f t="array" aca="1" ref="D261" ca="1">IF(ISNA(VLOOKUP((INDIRECT($F261&amp;"!"&amp;"$C"&amp;$G261)),$A$3:$A$20,1,0)),,3)</f>
        <v>0</v>
      </c>
      <c r="E261">
        <f t="shared" ca="1" si="8"/>
        <v>2</v>
      </c>
      <c r="F261" t="s">
        <v>252</v>
      </c>
      <c r="G261">
        <v>21</v>
      </c>
    </row>
    <row r="262" spans="2:7" x14ac:dyDescent="0.25">
      <c r="B262">
        <v>260</v>
      </c>
      <c r="C262" cm="1">
        <f t="array" aca="1" ref="C262" ca="1">_xlfn.SWITCH((INDIRECT($F262&amp;"!"&amp;"$B"&amp;$G262)),"Lundi",1,"Mardi",1,"Mercredi",1,"Jeudi",1,"Vendredi",1,"Samedi",2,"Dimanche",3)</f>
        <v>3</v>
      </c>
      <c r="D262" cm="1">
        <f t="array" aca="1" ref="D262" ca="1">IF(ISNA(VLOOKUP((INDIRECT($F262&amp;"!"&amp;"$C"&amp;$G262)),$A$3:$A$20,1,0)),,3)</f>
        <v>0</v>
      </c>
      <c r="E262">
        <f t="shared" ca="1" si="8"/>
        <v>3</v>
      </c>
      <c r="F262" t="s">
        <v>252</v>
      </c>
      <c r="G262">
        <v>22</v>
      </c>
    </row>
    <row r="263" spans="2:7" x14ac:dyDescent="0.25">
      <c r="B263">
        <v>261</v>
      </c>
      <c r="C263" cm="1">
        <f t="array" aca="1" ref="C263" ca="1">_xlfn.SWITCH((INDIRECT($F263&amp;"!"&amp;"$B"&amp;$G263)),"Lundi",1,"Mardi",1,"Mercredi",1,"Jeudi",1,"Vendredi",1,"Samedi",2,"Dimanche",3)</f>
        <v>1</v>
      </c>
      <c r="D263" cm="1">
        <f t="array" aca="1" ref="D263" ca="1">IF(ISNA(VLOOKUP((INDIRECT($F263&amp;"!"&amp;"$C"&amp;$G263)),$A$3:$A$20,1,0)),,3)</f>
        <v>0</v>
      </c>
      <c r="E263">
        <f t="shared" ca="1" si="8"/>
        <v>1</v>
      </c>
      <c r="F263" t="s">
        <v>252</v>
      </c>
      <c r="G263">
        <v>23</v>
      </c>
    </row>
    <row r="264" spans="2:7" x14ac:dyDescent="0.25">
      <c r="B264">
        <v>262</v>
      </c>
      <c r="C264" cm="1">
        <f t="array" aca="1" ref="C264" ca="1">_xlfn.SWITCH((INDIRECT($F264&amp;"!"&amp;"$B"&amp;$G264)),"Lundi",1,"Mardi",1,"Mercredi",1,"Jeudi",1,"Vendredi",1,"Samedi",2,"Dimanche",3)</f>
        <v>1</v>
      </c>
      <c r="D264" cm="1">
        <f t="array" aca="1" ref="D264" ca="1">IF(ISNA(VLOOKUP((INDIRECT($F264&amp;"!"&amp;"$C"&amp;$G264)),$A$3:$A$20,1,0)),,3)</f>
        <v>0</v>
      </c>
      <c r="E264">
        <f t="shared" ca="1" si="8"/>
        <v>1</v>
      </c>
      <c r="F264" t="s">
        <v>252</v>
      </c>
      <c r="G264">
        <v>24</v>
      </c>
    </row>
    <row r="265" spans="2:7" x14ac:dyDescent="0.25">
      <c r="B265">
        <v>263</v>
      </c>
      <c r="C265" cm="1">
        <f t="array" aca="1" ref="C265" ca="1">_xlfn.SWITCH((INDIRECT($F265&amp;"!"&amp;"$B"&amp;$G265)),"Lundi",1,"Mardi",1,"Mercredi",1,"Jeudi",1,"Vendredi",1,"Samedi",2,"Dimanche",3)</f>
        <v>1</v>
      </c>
      <c r="D265" cm="1">
        <f t="array" aca="1" ref="D265" ca="1">IF(ISNA(VLOOKUP((INDIRECT($F265&amp;"!"&amp;"$C"&amp;$G265)),$A$3:$A$20,1,0)),,3)</f>
        <v>0</v>
      </c>
      <c r="E265">
        <f t="shared" ca="1" si="8"/>
        <v>1</v>
      </c>
      <c r="F265" t="s">
        <v>252</v>
      </c>
      <c r="G265">
        <v>25</v>
      </c>
    </row>
    <row r="266" spans="2:7" x14ac:dyDescent="0.25">
      <c r="B266">
        <v>264</v>
      </c>
      <c r="C266" cm="1">
        <f t="array" aca="1" ref="C266" ca="1">_xlfn.SWITCH((INDIRECT($F266&amp;"!"&amp;"$B"&amp;$G266)),"Lundi",1,"Mardi",1,"Mercredi",1,"Jeudi",1,"Vendredi",1,"Samedi",2,"Dimanche",3)</f>
        <v>1</v>
      </c>
      <c r="D266" cm="1">
        <f t="array" aca="1" ref="D266" ca="1">IF(ISNA(VLOOKUP((INDIRECT($F266&amp;"!"&amp;"$C"&amp;$G266)),$A$3:$A$20,1,0)),,3)</f>
        <v>0</v>
      </c>
      <c r="E266">
        <f t="shared" ca="1" si="8"/>
        <v>1</v>
      </c>
      <c r="F266" t="s">
        <v>252</v>
      </c>
      <c r="G266">
        <v>26</v>
      </c>
    </row>
    <row r="267" spans="2:7" x14ac:dyDescent="0.25">
      <c r="B267">
        <v>265</v>
      </c>
      <c r="C267" cm="1">
        <f t="array" aca="1" ref="C267" ca="1">_xlfn.SWITCH((INDIRECT($F267&amp;"!"&amp;"$B"&amp;$G267)),"Lundi",1,"Mardi",1,"Mercredi",1,"Jeudi",1,"Vendredi",1,"Samedi",2,"Dimanche",3)</f>
        <v>1</v>
      </c>
      <c r="D267" cm="1">
        <f t="array" aca="1" ref="D267" ca="1">IF(ISNA(VLOOKUP((INDIRECT($F267&amp;"!"&amp;"$C"&amp;$G267)),$A$3:$A$20,1,0)),,3)</f>
        <v>0</v>
      </c>
      <c r="E267">
        <f t="shared" ca="1" si="8"/>
        <v>1</v>
      </c>
      <c r="F267" t="s">
        <v>252</v>
      </c>
      <c r="G267">
        <v>27</v>
      </c>
    </row>
    <row r="268" spans="2:7" x14ac:dyDescent="0.25">
      <c r="B268">
        <v>266</v>
      </c>
      <c r="C268" cm="1">
        <f t="array" aca="1" ref="C268" ca="1">_xlfn.SWITCH((INDIRECT($F268&amp;"!"&amp;"$B"&amp;$G268)),"Lundi",1,"Mardi",1,"Mercredi",1,"Jeudi",1,"Vendredi",1,"Samedi",2,"Dimanche",3)</f>
        <v>2</v>
      </c>
      <c r="D268" cm="1">
        <f t="array" aca="1" ref="D268" ca="1">IF(ISNA(VLOOKUP((INDIRECT($F268&amp;"!"&amp;"$C"&amp;$G268)),$A$3:$A$20,1,0)),,3)</f>
        <v>0</v>
      </c>
      <c r="E268">
        <f t="shared" ca="1" si="8"/>
        <v>2</v>
      </c>
      <c r="F268" t="s">
        <v>252</v>
      </c>
      <c r="G268">
        <v>28</v>
      </c>
    </row>
    <row r="269" spans="2:7" x14ac:dyDescent="0.25">
      <c r="B269">
        <v>267</v>
      </c>
      <c r="C269" cm="1">
        <f t="array" aca="1" ref="C269" ca="1">_xlfn.SWITCH((INDIRECT($F269&amp;"!"&amp;"$B"&amp;$G269)),"Lundi",1,"Mardi",1,"Mercredi",1,"Jeudi",1,"Vendredi",1,"Samedi",2,"Dimanche",3)</f>
        <v>3</v>
      </c>
      <c r="D269" cm="1">
        <f t="array" aca="1" ref="D269" ca="1">IF(ISNA(VLOOKUP((INDIRECT($F269&amp;"!"&amp;"$C"&amp;$G269)),$A$3:$A$20,1,0)),,3)</f>
        <v>0</v>
      </c>
      <c r="E269">
        <f t="shared" ca="1" si="8"/>
        <v>3</v>
      </c>
      <c r="F269" t="s">
        <v>252</v>
      </c>
      <c r="G269">
        <v>29</v>
      </c>
    </row>
    <row r="270" spans="2:7" x14ac:dyDescent="0.25">
      <c r="B270">
        <v>268</v>
      </c>
      <c r="C270" cm="1">
        <f t="array" aca="1" ref="C270" ca="1">_xlfn.SWITCH((INDIRECT($F270&amp;"!"&amp;"$B"&amp;$G270)),"Lundi",1,"Mardi",1,"Mercredi",1,"Jeudi",1,"Vendredi",1,"Samedi",2,"Dimanche",3)</f>
        <v>1</v>
      </c>
      <c r="D270" cm="1">
        <f t="array" aca="1" ref="D270" ca="1">IF(ISNA(VLOOKUP((INDIRECT($F270&amp;"!"&amp;"$C"&amp;$G270)),$A$3:$A$20,1,0)),,3)</f>
        <v>0</v>
      </c>
      <c r="E270">
        <f t="shared" ca="1" si="8"/>
        <v>1</v>
      </c>
      <c r="F270" t="s">
        <v>252</v>
      </c>
      <c r="G270">
        <v>30</v>
      </c>
    </row>
    <row r="271" spans="2:7" x14ac:dyDescent="0.25">
      <c r="B271">
        <v>269</v>
      </c>
      <c r="C271" cm="1">
        <f t="array" aca="1" ref="C271" ca="1">_xlfn.SWITCH((INDIRECT($F271&amp;"!"&amp;"$B"&amp;$G271)),"Lundi",1,"Mardi",1,"Mercredi",1,"Jeudi",1,"Vendredi",1,"Samedi",2,"Dimanche",3)</f>
        <v>1</v>
      </c>
      <c r="D271" cm="1">
        <f t="array" aca="1" ref="D271" ca="1">IF(ISNA(VLOOKUP((INDIRECT($F271&amp;"!"&amp;"$C"&amp;$G271)),$A$3:$A$20,1,0)),,3)</f>
        <v>0</v>
      </c>
      <c r="E271">
        <f t="shared" ca="1" si="8"/>
        <v>1</v>
      </c>
      <c r="F271" t="s">
        <v>252</v>
      </c>
      <c r="G271">
        <v>31</v>
      </c>
    </row>
    <row r="272" spans="2:7" x14ac:dyDescent="0.25">
      <c r="B272">
        <v>270</v>
      </c>
      <c r="C272" cm="1">
        <f t="array" aca="1" ref="C272" ca="1">_xlfn.SWITCH((INDIRECT($F272&amp;"!"&amp;"$B"&amp;$G272)),"Lundi",1,"Mardi",1,"Mercredi",1,"Jeudi",1,"Vendredi",1,"Samedi",2,"Dimanche",3)</f>
        <v>1</v>
      </c>
      <c r="D272" cm="1">
        <f t="array" aca="1" ref="D272" ca="1">IF(ISNA(VLOOKUP((INDIRECT($F272&amp;"!"&amp;"$C"&amp;$G272)),$A$3:$A$20,1,0)),,3)</f>
        <v>0</v>
      </c>
      <c r="E272">
        <f t="shared" ca="1" si="8"/>
        <v>1</v>
      </c>
      <c r="F272" t="s">
        <v>252</v>
      </c>
      <c r="G272">
        <v>32</v>
      </c>
    </row>
    <row r="273" spans="2:7" x14ac:dyDescent="0.25">
      <c r="B273">
        <v>271</v>
      </c>
      <c r="C273" cm="1">
        <f t="array" aca="1" ref="C273" ca="1">_xlfn.SWITCH((INDIRECT($F273&amp;"!"&amp;"$B"&amp;$G273)),"Lundi",1,"Mardi",1,"Mercredi",1,"Jeudi",1,"Vendredi",1,"Samedi",2,"Dimanche",3)</f>
        <v>1</v>
      </c>
      <c r="D273" cm="1">
        <f t="array" aca="1" ref="D273" ca="1">IF(ISNA(VLOOKUP((INDIRECT($F273&amp;"!"&amp;"$C"&amp;$G273)),$A$3:$A$20,1,0)),,3)</f>
        <v>0</v>
      </c>
      <c r="E273">
        <f t="shared" ca="1" si="8"/>
        <v>1</v>
      </c>
      <c r="F273" t="s">
        <v>252</v>
      </c>
      <c r="G273">
        <v>33</v>
      </c>
    </row>
    <row r="274" spans="2:7" x14ac:dyDescent="0.25">
      <c r="B274">
        <v>272</v>
      </c>
      <c r="C274" cm="1">
        <f t="array" aca="1" ref="C274" ca="1">_xlfn.SWITCH((INDIRECT($F274&amp;"!"&amp;"$B"&amp;$G274)),"Lundi",1,"Mardi",1,"Mercredi",1,"Jeudi",1,"Vendredi",1,"Samedi",2,"Dimanche",3)</f>
        <v>1</v>
      </c>
      <c r="D274" cm="1">
        <f t="array" aca="1" ref="D274" ca="1">IF(ISNA(VLOOKUP((INDIRECT($F274&amp;"!"&amp;"$C"&amp;$G274)),$A$3:$A$20,1,0)),,3)</f>
        <v>0</v>
      </c>
      <c r="E274">
        <f t="shared" ca="1" si="8"/>
        <v>1</v>
      </c>
      <c r="F274" t="s">
        <v>253</v>
      </c>
      <c r="G274">
        <v>4</v>
      </c>
    </row>
    <row r="275" spans="2:7" x14ac:dyDescent="0.25">
      <c r="B275">
        <v>273</v>
      </c>
      <c r="C275" cm="1">
        <f t="array" aca="1" ref="C275" ca="1">_xlfn.SWITCH((INDIRECT($F275&amp;"!"&amp;"$B"&amp;$G275)),"Lundi",1,"Mardi",1,"Mercredi",1,"Jeudi",1,"Vendredi",1,"Samedi",2,"Dimanche",3)</f>
        <v>2</v>
      </c>
      <c r="D275" cm="1">
        <f t="array" aca="1" ref="D275" ca="1">IF(ISNA(VLOOKUP((INDIRECT($F275&amp;"!"&amp;"$C"&amp;$G275)),$A$3:$A$20,1,0)),,3)</f>
        <v>0</v>
      </c>
      <c r="E275">
        <f t="shared" ca="1" si="8"/>
        <v>2</v>
      </c>
      <c r="F275" t="s">
        <v>253</v>
      </c>
      <c r="G275">
        <v>5</v>
      </c>
    </row>
    <row r="276" spans="2:7" x14ac:dyDescent="0.25">
      <c r="B276">
        <v>274</v>
      </c>
      <c r="C276" cm="1">
        <f t="array" aca="1" ref="C276" ca="1">_xlfn.SWITCH((INDIRECT($F276&amp;"!"&amp;"$B"&amp;$G276)),"Lundi",1,"Mardi",1,"Mercredi",1,"Jeudi",1,"Vendredi",1,"Samedi",2,"Dimanche",3)</f>
        <v>3</v>
      </c>
      <c r="D276" cm="1">
        <f t="array" aca="1" ref="D276" ca="1">IF(ISNA(VLOOKUP((INDIRECT($F276&amp;"!"&amp;"$C"&amp;$G276)),$A$3:$A$20,1,0)),,3)</f>
        <v>0</v>
      </c>
      <c r="E276">
        <f t="shared" ca="1" si="8"/>
        <v>3</v>
      </c>
      <c r="F276" t="s">
        <v>253</v>
      </c>
      <c r="G276">
        <v>6</v>
      </c>
    </row>
    <row r="277" spans="2:7" x14ac:dyDescent="0.25">
      <c r="B277">
        <v>275</v>
      </c>
      <c r="C277" cm="1">
        <f t="array" aca="1" ref="C277" ca="1">_xlfn.SWITCH((INDIRECT($F277&amp;"!"&amp;"$B"&amp;$G277)),"Lundi",1,"Mardi",1,"Mercredi",1,"Jeudi",1,"Vendredi",1,"Samedi",2,"Dimanche",3)</f>
        <v>1</v>
      </c>
      <c r="D277" cm="1">
        <f t="array" aca="1" ref="D277" ca="1">IF(ISNA(VLOOKUP((INDIRECT($F277&amp;"!"&amp;"$C"&amp;$G277)),$A$3:$A$20,1,0)),,3)</f>
        <v>0</v>
      </c>
      <c r="E277">
        <f t="shared" ca="1" si="8"/>
        <v>1</v>
      </c>
      <c r="F277" t="s">
        <v>253</v>
      </c>
      <c r="G277">
        <v>7</v>
      </c>
    </row>
    <row r="278" spans="2:7" x14ac:dyDescent="0.25">
      <c r="B278">
        <v>276</v>
      </c>
      <c r="C278" cm="1">
        <f t="array" aca="1" ref="C278" ca="1">_xlfn.SWITCH((INDIRECT($F278&amp;"!"&amp;"$B"&amp;$G278)),"Lundi",1,"Mardi",1,"Mercredi",1,"Jeudi",1,"Vendredi",1,"Samedi",2,"Dimanche",3)</f>
        <v>1</v>
      </c>
      <c r="D278" cm="1">
        <f t="array" aca="1" ref="D278" ca="1">IF(ISNA(VLOOKUP((INDIRECT($F278&amp;"!"&amp;"$C"&amp;$G278)),$A$3:$A$20,1,0)),,3)</f>
        <v>0</v>
      </c>
      <c r="E278">
        <f t="shared" ca="1" si="8"/>
        <v>1</v>
      </c>
      <c r="F278" t="s">
        <v>253</v>
      </c>
      <c r="G278">
        <v>8</v>
      </c>
    </row>
    <row r="279" spans="2:7" x14ac:dyDescent="0.25">
      <c r="B279">
        <v>277</v>
      </c>
      <c r="C279" cm="1">
        <f t="array" aca="1" ref="C279" ca="1">_xlfn.SWITCH((INDIRECT($F279&amp;"!"&amp;"$B"&amp;$G279)),"Lundi",1,"Mardi",1,"Mercredi",1,"Jeudi",1,"Vendredi",1,"Samedi",2,"Dimanche",3)</f>
        <v>1</v>
      </c>
      <c r="D279" cm="1">
        <f t="array" aca="1" ref="D279" ca="1">IF(ISNA(VLOOKUP((INDIRECT($F279&amp;"!"&amp;"$C"&amp;$G279)),$A$3:$A$20,1,0)),,3)</f>
        <v>0</v>
      </c>
      <c r="E279">
        <f t="shared" ca="1" si="8"/>
        <v>1</v>
      </c>
      <c r="F279" t="s">
        <v>253</v>
      </c>
      <c r="G279">
        <v>9</v>
      </c>
    </row>
    <row r="280" spans="2:7" x14ac:dyDescent="0.25">
      <c r="B280">
        <v>278</v>
      </c>
      <c r="C280" cm="1">
        <f t="array" aca="1" ref="C280" ca="1">_xlfn.SWITCH((INDIRECT($F280&amp;"!"&amp;"$B"&amp;$G280)),"Lundi",1,"Mardi",1,"Mercredi",1,"Jeudi",1,"Vendredi",1,"Samedi",2,"Dimanche",3)</f>
        <v>1</v>
      </c>
      <c r="D280" cm="1">
        <f t="array" aca="1" ref="D280" ca="1">IF(ISNA(VLOOKUP((INDIRECT($F280&amp;"!"&amp;"$C"&amp;$G280)),$A$3:$A$20,1,0)),,3)</f>
        <v>0</v>
      </c>
      <c r="E280">
        <f t="shared" ca="1" si="8"/>
        <v>1</v>
      </c>
      <c r="F280" t="s">
        <v>253</v>
      </c>
      <c r="G280">
        <v>10</v>
      </c>
    </row>
    <row r="281" spans="2:7" x14ac:dyDescent="0.25">
      <c r="B281">
        <v>279</v>
      </c>
      <c r="C281" cm="1">
        <f t="array" aca="1" ref="C281" ca="1">_xlfn.SWITCH((INDIRECT($F281&amp;"!"&amp;"$B"&amp;$G281)),"Lundi",1,"Mardi",1,"Mercredi",1,"Jeudi",1,"Vendredi",1,"Samedi",2,"Dimanche",3)</f>
        <v>1</v>
      </c>
      <c r="D281" cm="1">
        <f t="array" aca="1" ref="D281" ca="1">IF(ISNA(VLOOKUP((INDIRECT($F281&amp;"!"&amp;"$C"&amp;$G281)),$A$3:$A$20,1,0)),,3)</f>
        <v>0</v>
      </c>
      <c r="E281">
        <f t="shared" ca="1" si="8"/>
        <v>1</v>
      </c>
      <c r="F281" t="s">
        <v>253</v>
      </c>
      <c r="G281">
        <v>11</v>
      </c>
    </row>
    <row r="282" spans="2:7" x14ac:dyDescent="0.25">
      <c r="B282">
        <v>280</v>
      </c>
      <c r="C282" cm="1">
        <f t="array" aca="1" ref="C282" ca="1">_xlfn.SWITCH((INDIRECT($F282&amp;"!"&amp;"$B"&amp;$G282)),"Lundi",1,"Mardi",1,"Mercredi",1,"Jeudi",1,"Vendredi",1,"Samedi",2,"Dimanche",3)</f>
        <v>2</v>
      </c>
      <c r="D282" cm="1">
        <f t="array" aca="1" ref="D282" ca="1">IF(ISNA(VLOOKUP((INDIRECT($F282&amp;"!"&amp;"$C"&amp;$G282)),$A$3:$A$20,1,0)),,3)</f>
        <v>0</v>
      </c>
      <c r="E282">
        <f t="shared" ca="1" si="8"/>
        <v>2</v>
      </c>
      <c r="F282" t="s">
        <v>253</v>
      </c>
      <c r="G282">
        <v>12</v>
      </c>
    </row>
    <row r="283" spans="2:7" x14ac:dyDescent="0.25">
      <c r="B283">
        <v>281</v>
      </c>
      <c r="C283" cm="1">
        <f t="array" aca="1" ref="C283" ca="1">_xlfn.SWITCH((INDIRECT($F283&amp;"!"&amp;"$B"&amp;$G283)),"Lundi",1,"Mardi",1,"Mercredi",1,"Jeudi",1,"Vendredi",1,"Samedi",2,"Dimanche",3)</f>
        <v>3</v>
      </c>
      <c r="D283" cm="1">
        <f t="array" aca="1" ref="D283" ca="1">IF(ISNA(VLOOKUP((INDIRECT($F283&amp;"!"&amp;"$C"&amp;$G283)),$A$3:$A$20,1,0)),,3)</f>
        <v>0</v>
      </c>
      <c r="E283">
        <f t="shared" ca="1" si="8"/>
        <v>3</v>
      </c>
      <c r="F283" t="s">
        <v>253</v>
      </c>
      <c r="G283">
        <v>13</v>
      </c>
    </row>
    <row r="284" spans="2:7" x14ac:dyDescent="0.25">
      <c r="B284">
        <v>282</v>
      </c>
      <c r="C284" cm="1">
        <f t="array" aca="1" ref="C284" ca="1">_xlfn.SWITCH((INDIRECT($F284&amp;"!"&amp;"$B"&amp;$G284)),"Lundi",1,"Mardi",1,"Mercredi",1,"Jeudi",1,"Vendredi",1,"Samedi",2,"Dimanche",3)</f>
        <v>1</v>
      </c>
      <c r="D284" cm="1">
        <f t="array" aca="1" ref="D284" ca="1">IF(ISNA(VLOOKUP((INDIRECT($F284&amp;"!"&amp;"$C"&amp;$G284)),$A$3:$A$20,1,0)),,3)</f>
        <v>0</v>
      </c>
      <c r="E284">
        <f t="shared" ca="1" si="8"/>
        <v>1</v>
      </c>
      <c r="F284" t="s">
        <v>253</v>
      </c>
      <c r="G284">
        <v>14</v>
      </c>
    </row>
    <row r="285" spans="2:7" x14ac:dyDescent="0.25">
      <c r="B285">
        <v>283</v>
      </c>
      <c r="C285" cm="1">
        <f t="array" aca="1" ref="C285" ca="1">_xlfn.SWITCH((INDIRECT($F285&amp;"!"&amp;"$B"&amp;$G285)),"Lundi",1,"Mardi",1,"Mercredi",1,"Jeudi",1,"Vendredi",1,"Samedi",2,"Dimanche",3)</f>
        <v>1</v>
      </c>
      <c r="D285" cm="1">
        <f t="array" aca="1" ref="D285" ca="1">IF(ISNA(VLOOKUP((INDIRECT($F285&amp;"!"&amp;"$C"&amp;$G285)),$A$3:$A$20,1,0)),,3)</f>
        <v>0</v>
      </c>
      <c r="E285">
        <f t="shared" ca="1" si="8"/>
        <v>1</v>
      </c>
      <c r="F285" t="s">
        <v>253</v>
      </c>
      <c r="G285">
        <v>15</v>
      </c>
    </row>
    <row r="286" spans="2:7" x14ac:dyDescent="0.25">
      <c r="B286">
        <v>284</v>
      </c>
      <c r="C286" cm="1">
        <f t="array" aca="1" ref="C286" ca="1">_xlfn.SWITCH((INDIRECT($F286&amp;"!"&amp;"$B"&amp;$G286)),"Lundi",1,"Mardi",1,"Mercredi",1,"Jeudi",1,"Vendredi",1,"Samedi",2,"Dimanche",3)</f>
        <v>1</v>
      </c>
      <c r="D286" cm="1">
        <f t="array" aca="1" ref="D286" ca="1">IF(ISNA(VLOOKUP((INDIRECT($F286&amp;"!"&amp;"$C"&amp;$G286)),$A$3:$A$20,1,0)),,3)</f>
        <v>0</v>
      </c>
      <c r="E286">
        <f t="shared" ca="1" si="8"/>
        <v>1</v>
      </c>
      <c r="F286" t="s">
        <v>253</v>
      </c>
      <c r="G286">
        <v>16</v>
      </c>
    </row>
    <row r="287" spans="2:7" x14ac:dyDescent="0.25">
      <c r="B287">
        <v>285</v>
      </c>
      <c r="C287" cm="1">
        <f t="array" aca="1" ref="C287" ca="1">_xlfn.SWITCH((INDIRECT($F287&amp;"!"&amp;"$B"&amp;$G287)),"Lundi",1,"Mardi",1,"Mercredi",1,"Jeudi",1,"Vendredi",1,"Samedi",2,"Dimanche",3)</f>
        <v>1</v>
      </c>
      <c r="D287" cm="1">
        <f t="array" aca="1" ref="D287" ca="1">IF(ISNA(VLOOKUP((INDIRECT($F287&amp;"!"&amp;"$C"&amp;$G287)),$A$3:$A$20,1,0)),,3)</f>
        <v>0</v>
      </c>
      <c r="E287">
        <f t="shared" ca="1" si="8"/>
        <v>1</v>
      </c>
      <c r="F287" t="s">
        <v>253</v>
      </c>
      <c r="G287">
        <v>17</v>
      </c>
    </row>
    <row r="288" spans="2:7" x14ac:dyDescent="0.25">
      <c r="B288">
        <v>286</v>
      </c>
      <c r="C288" cm="1">
        <f t="array" aca="1" ref="C288" ca="1">_xlfn.SWITCH((INDIRECT($F288&amp;"!"&amp;"$B"&amp;$G288)),"Lundi",1,"Mardi",1,"Mercredi",1,"Jeudi",1,"Vendredi",1,"Samedi",2,"Dimanche",3)</f>
        <v>1</v>
      </c>
      <c r="D288" cm="1">
        <f t="array" aca="1" ref="D288" ca="1">IF(ISNA(VLOOKUP((INDIRECT($F288&amp;"!"&amp;"$C"&amp;$G288)),$A$3:$A$20,1,0)),,3)</f>
        <v>0</v>
      </c>
      <c r="E288">
        <f t="shared" ca="1" si="8"/>
        <v>1</v>
      </c>
      <c r="F288" t="s">
        <v>253</v>
      </c>
      <c r="G288">
        <v>18</v>
      </c>
    </row>
    <row r="289" spans="2:7" x14ac:dyDescent="0.25">
      <c r="B289">
        <v>287</v>
      </c>
      <c r="C289" cm="1">
        <f t="array" aca="1" ref="C289" ca="1">_xlfn.SWITCH((INDIRECT($F289&amp;"!"&amp;"$B"&amp;$G289)),"Lundi",1,"Mardi",1,"Mercredi",1,"Jeudi",1,"Vendredi",1,"Samedi",2,"Dimanche",3)</f>
        <v>2</v>
      </c>
      <c r="D289" cm="1">
        <f t="array" aca="1" ref="D289" ca="1">IF(ISNA(VLOOKUP((INDIRECT($F289&amp;"!"&amp;"$C"&amp;$G289)),$A$3:$A$20,1,0)),,3)</f>
        <v>0</v>
      </c>
      <c r="E289">
        <f t="shared" ca="1" si="8"/>
        <v>2</v>
      </c>
      <c r="F289" t="s">
        <v>253</v>
      </c>
      <c r="G289">
        <v>19</v>
      </c>
    </row>
    <row r="290" spans="2:7" x14ac:dyDescent="0.25">
      <c r="B290">
        <v>288</v>
      </c>
      <c r="C290" cm="1">
        <f t="array" aca="1" ref="C290" ca="1">_xlfn.SWITCH((INDIRECT($F290&amp;"!"&amp;"$B"&amp;$G290)),"Lundi",1,"Mardi",1,"Mercredi",1,"Jeudi",1,"Vendredi",1,"Samedi",2,"Dimanche",3)</f>
        <v>3</v>
      </c>
      <c r="D290" cm="1">
        <f t="array" aca="1" ref="D290" ca="1">IF(ISNA(VLOOKUP((INDIRECT($F290&amp;"!"&amp;"$C"&amp;$G290)),$A$3:$A$20,1,0)),,3)</f>
        <v>0</v>
      </c>
      <c r="E290">
        <f t="shared" ca="1" si="8"/>
        <v>3</v>
      </c>
      <c r="F290" t="s">
        <v>253</v>
      </c>
      <c r="G290">
        <v>20</v>
      </c>
    </row>
    <row r="291" spans="2:7" x14ac:dyDescent="0.25">
      <c r="B291">
        <v>289</v>
      </c>
      <c r="C291" cm="1">
        <f t="array" aca="1" ref="C291" ca="1">_xlfn.SWITCH((INDIRECT($F291&amp;"!"&amp;"$B"&amp;$G291)),"Lundi",1,"Mardi",1,"Mercredi",1,"Jeudi",1,"Vendredi",1,"Samedi",2,"Dimanche",3)</f>
        <v>1</v>
      </c>
      <c r="D291" cm="1">
        <f t="array" aca="1" ref="D291" ca="1">IF(ISNA(VLOOKUP((INDIRECT($F291&amp;"!"&amp;"$C"&amp;$G291)),$A$3:$A$20,1,0)),,3)</f>
        <v>0</v>
      </c>
      <c r="E291">
        <f t="shared" ca="1" si="8"/>
        <v>1</v>
      </c>
      <c r="F291" t="s">
        <v>253</v>
      </c>
      <c r="G291">
        <v>21</v>
      </c>
    </row>
    <row r="292" spans="2:7" x14ac:dyDescent="0.25">
      <c r="B292">
        <v>290</v>
      </c>
      <c r="C292" cm="1">
        <f t="array" aca="1" ref="C292" ca="1">_xlfn.SWITCH((INDIRECT($F292&amp;"!"&amp;"$B"&amp;$G292)),"Lundi",1,"Mardi",1,"Mercredi",1,"Jeudi",1,"Vendredi",1,"Samedi",2,"Dimanche",3)</f>
        <v>1</v>
      </c>
      <c r="D292" cm="1">
        <f t="array" aca="1" ref="D292" ca="1">IF(ISNA(VLOOKUP((INDIRECT($F292&amp;"!"&amp;"$C"&amp;$G292)),$A$3:$A$20,1,0)),,3)</f>
        <v>0</v>
      </c>
      <c r="E292">
        <f t="shared" ca="1" si="8"/>
        <v>1</v>
      </c>
      <c r="F292" t="s">
        <v>253</v>
      </c>
      <c r="G292">
        <v>22</v>
      </c>
    </row>
    <row r="293" spans="2:7" x14ac:dyDescent="0.25">
      <c r="B293">
        <v>291</v>
      </c>
      <c r="C293" cm="1">
        <f t="array" aca="1" ref="C293" ca="1">_xlfn.SWITCH((INDIRECT($F293&amp;"!"&amp;"$B"&amp;$G293)),"Lundi",1,"Mardi",1,"Mercredi",1,"Jeudi",1,"Vendredi",1,"Samedi",2,"Dimanche",3)</f>
        <v>1</v>
      </c>
      <c r="D293" cm="1">
        <f t="array" aca="1" ref="D293" ca="1">IF(ISNA(VLOOKUP((INDIRECT($F293&amp;"!"&amp;"$C"&amp;$G293)),$A$3:$A$20,1,0)),,3)</f>
        <v>0</v>
      </c>
      <c r="E293">
        <f t="shared" ca="1" si="8"/>
        <v>1</v>
      </c>
      <c r="F293" t="s">
        <v>253</v>
      </c>
      <c r="G293">
        <v>23</v>
      </c>
    </row>
    <row r="294" spans="2:7" x14ac:dyDescent="0.25">
      <c r="B294">
        <v>292</v>
      </c>
      <c r="C294" cm="1">
        <f t="array" aca="1" ref="C294" ca="1">_xlfn.SWITCH((INDIRECT($F294&amp;"!"&amp;"$B"&amp;$G294)),"Lundi",1,"Mardi",1,"Mercredi",1,"Jeudi",1,"Vendredi",1,"Samedi",2,"Dimanche",3)</f>
        <v>1</v>
      </c>
      <c r="D294" cm="1">
        <f t="array" aca="1" ref="D294" ca="1">IF(ISNA(VLOOKUP((INDIRECT($F294&amp;"!"&amp;"$C"&amp;$G294)),$A$3:$A$20,1,0)),,3)</f>
        <v>3</v>
      </c>
      <c r="E294">
        <f t="shared" ca="1" si="8"/>
        <v>4</v>
      </c>
      <c r="F294" t="s">
        <v>253</v>
      </c>
      <c r="G294">
        <v>24</v>
      </c>
    </row>
    <row r="295" spans="2:7" x14ac:dyDescent="0.25">
      <c r="B295">
        <v>293</v>
      </c>
      <c r="C295" cm="1">
        <f t="array" aca="1" ref="C295" ca="1">_xlfn.SWITCH((INDIRECT($F295&amp;"!"&amp;"$B"&amp;$G295)),"Lundi",1,"Mardi",1,"Mercredi",1,"Jeudi",1,"Vendredi",1,"Samedi",2,"Dimanche",3)</f>
        <v>1</v>
      </c>
      <c r="D295" cm="1">
        <f t="array" aca="1" ref="D295" ca="1">IF(ISNA(VLOOKUP((INDIRECT($F295&amp;"!"&amp;"$C"&amp;$G295)),$A$3:$A$20,1,0)),,3)</f>
        <v>0</v>
      </c>
      <c r="E295">
        <f t="shared" ca="1" si="8"/>
        <v>1</v>
      </c>
      <c r="F295" t="s">
        <v>253</v>
      </c>
      <c r="G295">
        <v>25</v>
      </c>
    </row>
    <row r="296" spans="2:7" x14ac:dyDescent="0.25">
      <c r="B296">
        <v>294</v>
      </c>
      <c r="C296" cm="1">
        <f t="array" aca="1" ref="C296" ca="1">_xlfn.SWITCH((INDIRECT($F296&amp;"!"&amp;"$B"&amp;$G296)),"Lundi",1,"Mardi",1,"Mercredi",1,"Jeudi",1,"Vendredi",1,"Samedi",2,"Dimanche",3)</f>
        <v>2</v>
      </c>
      <c r="D296" cm="1">
        <f t="array" aca="1" ref="D296" ca="1">IF(ISNA(VLOOKUP((INDIRECT($F296&amp;"!"&amp;"$C"&amp;$G296)),$A$3:$A$20,1,0)),,3)</f>
        <v>0</v>
      </c>
      <c r="E296">
        <f t="shared" ca="1" si="8"/>
        <v>2</v>
      </c>
      <c r="F296" t="s">
        <v>253</v>
      </c>
      <c r="G296">
        <v>26</v>
      </c>
    </row>
    <row r="297" spans="2:7" x14ac:dyDescent="0.25">
      <c r="B297">
        <v>295</v>
      </c>
      <c r="C297" cm="1">
        <f t="array" aca="1" ref="C297" ca="1">_xlfn.SWITCH((INDIRECT($F297&amp;"!"&amp;"$B"&amp;$G297)),"Lundi",1,"Mardi",1,"Mercredi",1,"Jeudi",1,"Vendredi",1,"Samedi",2,"Dimanche",3)</f>
        <v>3</v>
      </c>
      <c r="D297" cm="1">
        <f t="array" aca="1" ref="D297" ca="1">IF(ISNA(VLOOKUP((INDIRECT($F297&amp;"!"&amp;"$C"&amp;$G297)),$A$3:$A$20,1,0)),,3)</f>
        <v>0</v>
      </c>
      <c r="E297">
        <f t="shared" ca="1" si="8"/>
        <v>3</v>
      </c>
      <c r="F297" t="s">
        <v>253</v>
      </c>
      <c r="G297">
        <v>27</v>
      </c>
    </row>
    <row r="298" spans="2:7" x14ac:dyDescent="0.25">
      <c r="B298">
        <v>296</v>
      </c>
      <c r="C298" cm="1">
        <f t="array" aca="1" ref="C298" ca="1">_xlfn.SWITCH((INDIRECT($F298&amp;"!"&amp;"$B"&amp;$G298)),"Lundi",1,"Mardi",1,"Mercredi",1,"Jeudi",1,"Vendredi",1,"Samedi",2,"Dimanche",3)</f>
        <v>1</v>
      </c>
      <c r="D298" cm="1">
        <f t="array" aca="1" ref="D298" ca="1">IF(ISNA(VLOOKUP((INDIRECT($F298&amp;"!"&amp;"$C"&amp;$G298)),$A$3:$A$20,1,0)),,3)</f>
        <v>0</v>
      </c>
      <c r="E298">
        <f t="shared" ca="1" si="8"/>
        <v>1</v>
      </c>
      <c r="F298" t="s">
        <v>253</v>
      </c>
      <c r="G298">
        <v>28</v>
      </c>
    </row>
    <row r="299" spans="2:7" x14ac:dyDescent="0.25">
      <c r="B299">
        <v>297</v>
      </c>
      <c r="C299" cm="1">
        <f t="array" aca="1" ref="C299" ca="1">_xlfn.SWITCH((INDIRECT($F299&amp;"!"&amp;"$B"&amp;$G299)),"Lundi",1,"Mardi",1,"Mercredi",1,"Jeudi",1,"Vendredi",1,"Samedi",2,"Dimanche",3)</f>
        <v>1</v>
      </c>
      <c r="D299" cm="1">
        <f t="array" aca="1" ref="D299" ca="1">IF(ISNA(VLOOKUP((INDIRECT($F299&amp;"!"&amp;"$C"&amp;$G299)),$A$3:$A$20,1,0)),,3)</f>
        <v>0</v>
      </c>
      <c r="E299">
        <f t="shared" ca="1" si="8"/>
        <v>1</v>
      </c>
      <c r="F299" t="s">
        <v>253</v>
      </c>
      <c r="G299">
        <v>29</v>
      </c>
    </row>
    <row r="300" spans="2:7" x14ac:dyDescent="0.25">
      <c r="B300">
        <v>298</v>
      </c>
      <c r="C300" cm="1">
        <f t="array" aca="1" ref="C300" ca="1">_xlfn.SWITCH((INDIRECT($F300&amp;"!"&amp;"$B"&amp;$G300)),"Lundi",1,"Mardi",1,"Mercredi",1,"Jeudi",1,"Vendredi",1,"Samedi",2,"Dimanche",3)</f>
        <v>1</v>
      </c>
      <c r="D300" cm="1">
        <f t="array" aca="1" ref="D300" ca="1">IF(ISNA(VLOOKUP((INDIRECT($F300&amp;"!"&amp;"$C"&amp;$G300)),$A$3:$A$20,1,0)),,3)</f>
        <v>0</v>
      </c>
      <c r="E300">
        <f t="shared" ca="1" si="8"/>
        <v>1</v>
      </c>
      <c r="F300" t="s">
        <v>253</v>
      </c>
      <c r="G300">
        <v>30</v>
      </c>
    </row>
    <row r="301" spans="2:7" x14ac:dyDescent="0.25">
      <c r="B301">
        <v>299</v>
      </c>
      <c r="C301" cm="1">
        <f t="array" aca="1" ref="C301" ca="1">_xlfn.SWITCH((INDIRECT($F301&amp;"!"&amp;"$B"&amp;$G301)),"Lundi",1,"Mardi",1,"Mercredi",1,"Jeudi",1,"Vendredi",1,"Samedi",2,"Dimanche",3)</f>
        <v>1</v>
      </c>
      <c r="D301" cm="1">
        <f t="array" aca="1" ref="D301" ca="1">IF(ISNA(VLOOKUP((INDIRECT($F301&amp;"!"&amp;"$C"&amp;$G301)),$A$3:$A$20,1,0)),,3)</f>
        <v>0</v>
      </c>
      <c r="E301">
        <f t="shared" ca="1" si="8"/>
        <v>1</v>
      </c>
      <c r="F301" t="s">
        <v>253</v>
      </c>
      <c r="G301">
        <v>31</v>
      </c>
    </row>
    <row r="302" spans="2:7" x14ac:dyDescent="0.25">
      <c r="B302">
        <v>300</v>
      </c>
      <c r="C302" cm="1">
        <f t="array" aca="1" ref="C302" ca="1">_xlfn.SWITCH((INDIRECT($F302&amp;"!"&amp;"$B"&amp;$G302)),"Lundi",1,"Mardi",1,"Mercredi",1,"Jeudi",1,"Vendredi",1,"Samedi",2,"Dimanche",3)</f>
        <v>1</v>
      </c>
      <c r="D302" cm="1">
        <f t="array" aca="1" ref="D302" ca="1">IF(ISNA(VLOOKUP((INDIRECT($F302&amp;"!"&amp;"$C"&amp;$G302)),$A$3:$A$20,1,0)),,3)</f>
        <v>0</v>
      </c>
      <c r="E302">
        <f t="shared" ca="1" si="8"/>
        <v>1</v>
      </c>
      <c r="F302" t="s">
        <v>253</v>
      </c>
      <c r="G302">
        <v>32</v>
      </c>
    </row>
    <row r="303" spans="2:7" x14ac:dyDescent="0.25">
      <c r="B303">
        <v>301</v>
      </c>
      <c r="C303" cm="1">
        <f t="array" aca="1" ref="C303" ca="1">_xlfn.SWITCH((INDIRECT($F303&amp;"!"&amp;"$B"&amp;$G303)),"Lundi",1,"Mardi",1,"Mercredi",1,"Jeudi",1,"Vendredi",1,"Samedi",2,"Dimanche",3)</f>
        <v>2</v>
      </c>
      <c r="D303" cm="1">
        <f t="array" aca="1" ref="D303" ca="1">IF(ISNA(VLOOKUP((INDIRECT($F303&amp;"!"&amp;"$C"&amp;$G303)),$A$3:$A$20,1,0)),,3)</f>
        <v>0</v>
      </c>
      <c r="E303">
        <f t="shared" ca="1" si="8"/>
        <v>2</v>
      </c>
      <c r="F303" t="s">
        <v>253</v>
      </c>
      <c r="G303">
        <v>33</v>
      </c>
    </row>
    <row r="304" spans="2:7" x14ac:dyDescent="0.25">
      <c r="B304">
        <v>302</v>
      </c>
      <c r="C304" cm="1">
        <f t="array" aca="1" ref="C304" ca="1">_xlfn.SWITCH((INDIRECT($F304&amp;"!"&amp;"$B"&amp;$G304)),"Lundi",1,"Mardi",1,"Mercredi",1,"Jeudi",1,"Vendredi",1,"Samedi",2,"Dimanche",3)</f>
        <v>3</v>
      </c>
      <c r="D304" cm="1">
        <f t="array" aca="1" ref="D304" ca="1">IF(ISNA(VLOOKUP((INDIRECT($F304&amp;"!"&amp;"$C"&amp;$G304)),$A$3:$A$20,1,0)),,3)</f>
        <v>0</v>
      </c>
      <c r="E304">
        <f t="shared" ca="1" si="8"/>
        <v>3</v>
      </c>
      <c r="F304" t="s">
        <v>253</v>
      </c>
      <c r="G304">
        <v>34</v>
      </c>
    </row>
    <row r="305" spans="2:7" x14ac:dyDescent="0.25">
      <c r="B305">
        <v>303</v>
      </c>
      <c r="C305" cm="1">
        <f t="array" aca="1" ref="C305" ca="1">_xlfn.SWITCH((INDIRECT($F305&amp;"!"&amp;"$B"&amp;$G305)),"Lundi",1,"Mardi",1,"Mercredi",1,"Jeudi",1,"Vendredi",1,"Samedi",2,"Dimanche",3)</f>
        <v>1</v>
      </c>
      <c r="D305" cm="1">
        <f t="array" aca="1" ref="D305" ca="1">IF(ISNA(VLOOKUP((INDIRECT($F305&amp;"!"&amp;"$C"&amp;$G305)),$A$3:$A$20,1,0)),,3)</f>
        <v>0</v>
      </c>
      <c r="E305">
        <f t="shared" ca="1" si="8"/>
        <v>1</v>
      </c>
      <c r="F305" t="s">
        <v>247</v>
      </c>
      <c r="G305">
        <v>4</v>
      </c>
    </row>
    <row r="306" spans="2:7" x14ac:dyDescent="0.25">
      <c r="B306">
        <v>304</v>
      </c>
      <c r="C306" cm="1">
        <f t="array" aca="1" ref="C306" ca="1">_xlfn.SWITCH((INDIRECT($F306&amp;"!"&amp;"$B"&amp;$G306)),"Lundi",1,"Mardi",1,"Mercredi",1,"Jeudi",1,"Vendredi",1,"Samedi",2,"Dimanche",3)</f>
        <v>1</v>
      </c>
      <c r="D306" cm="1">
        <f t="array" aca="1" ref="D306" ca="1">IF(ISNA(VLOOKUP((INDIRECT($F306&amp;"!"&amp;"$C"&amp;$G306)),$A$3:$A$20,1,0)),,3)</f>
        <v>0</v>
      </c>
      <c r="E306">
        <f t="shared" ca="1" si="8"/>
        <v>1</v>
      </c>
      <c r="F306" t="s">
        <v>247</v>
      </c>
      <c r="G306">
        <v>5</v>
      </c>
    </row>
    <row r="307" spans="2:7" x14ac:dyDescent="0.25">
      <c r="B307">
        <v>305</v>
      </c>
      <c r="C307" cm="1">
        <f t="array" aca="1" ref="C307" ca="1">_xlfn.SWITCH((INDIRECT($F307&amp;"!"&amp;"$B"&amp;$G307)),"Lundi",1,"Mardi",1,"Mercredi",1,"Jeudi",1,"Vendredi",1,"Samedi",2,"Dimanche",3)</f>
        <v>1</v>
      </c>
      <c r="D307" cm="1">
        <f t="array" aca="1" ref="D307" ca="1">IF(ISNA(VLOOKUP((INDIRECT($F307&amp;"!"&amp;"$C"&amp;$G307)),$A$3:$A$20,1,0)),,3)</f>
        <v>0</v>
      </c>
      <c r="E307">
        <f t="shared" ca="1" si="8"/>
        <v>1</v>
      </c>
      <c r="F307" t="s">
        <v>247</v>
      </c>
      <c r="G307">
        <v>6</v>
      </c>
    </row>
    <row r="308" spans="2:7" x14ac:dyDescent="0.25">
      <c r="B308">
        <v>306</v>
      </c>
      <c r="C308" cm="1">
        <f t="array" aca="1" ref="C308" ca="1">_xlfn.SWITCH((INDIRECT($F308&amp;"!"&amp;"$B"&amp;$G308)),"Lundi",1,"Mardi",1,"Mercredi",1,"Jeudi",1,"Vendredi",1,"Samedi",2,"Dimanche",3)</f>
        <v>1</v>
      </c>
      <c r="D308" cm="1">
        <f t="array" aca="1" ref="D308" ca="1">IF(ISNA(VLOOKUP((INDIRECT($F308&amp;"!"&amp;"$C"&amp;$G308)),$A$3:$A$20,1,0)),,3)</f>
        <v>0</v>
      </c>
      <c r="E308">
        <f t="shared" ca="1" si="8"/>
        <v>1</v>
      </c>
      <c r="F308" t="s">
        <v>247</v>
      </c>
      <c r="G308">
        <v>7</v>
      </c>
    </row>
    <row r="309" spans="2:7" x14ac:dyDescent="0.25">
      <c r="B309">
        <v>307</v>
      </c>
      <c r="C309" cm="1">
        <f t="array" aca="1" ref="C309" ca="1">_xlfn.SWITCH((INDIRECT($F309&amp;"!"&amp;"$B"&amp;$G309)),"Lundi",1,"Mardi",1,"Mercredi",1,"Jeudi",1,"Vendredi",1,"Samedi",2,"Dimanche",3)</f>
        <v>1</v>
      </c>
      <c r="D309" cm="1">
        <f t="array" aca="1" ref="D309" ca="1">IF(ISNA(VLOOKUP((INDIRECT($F309&amp;"!"&amp;"$C"&amp;$G309)),$A$3:$A$20,1,0)),,3)</f>
        <v>0</v>
      </c>
      <c r="E309">
        <f t="shared" ref="E309:E365" ca="1" si="9">SUM(C309,D309)</f>
        <v>1</v>
      </c>
      <c r="F309" t="s">
        <v>247</v>
      </c>
      <c r="G309">
        <v>8</v>
      </c>
    </row>
    <row r="310" spans="2:7" x14ac:dyDescent="0.25">
      <c r="B310">
        <v>308</v>
      </c>
      <c r="C310" cm="1">
        <f t="array" aca="1" ref="C310" ca="1">_xlfn.SWITCH((INDIRECT($F310&amp;"!"&amp;"$B"&amp;$G310)),"Lundi",1,"Mardi",1,"Mercredi",1,"Jeudi",1,"Vendredi",1,"Samedi",2,"Dimanche",3)</f>
        <v>2</v>
      </c>
      <c r="D310" cm="1">
        <f t="array" aca="1" ref="D310" ca="1">IF(ISNA(VLOOKUP((INDIRECT($F310&amp;"!"&amp;"$C"&amp;$G310)),$A$3:$A$20,1,0)),,3)</f>
        <v>0</v>
      </c>
      <c r="E310">
        <f t="shared" ca="1" si="9"/>
        <v>2</v>
      </c>
      <c r="F310" t="s">
        <v>247</v>
      </c>
      <c r="G310">
        <v>9</v>
      </c>
    </row>
    <row r="311" spans="2:7" x14ac:dyDescent="0.25">
      <c r="B311">
        <v>309</v>
      </c>
      <c r="C311" cm="1">
        <f t="array" aca="1" ref="C311" ca="1">_xlfn.SWITCH((INDIRECT($F311&amp;"!"&amp;"$B"&amp;$G311)),"Lundi",1,"Mardi",1,"Mercredi",1,"Jeudi",1,"Vendredi",1,"Samedi",2,"Dimanche",3)</f>
        <v>3</v>
      </c>
      <c r="D311" cm="1">
        <f t="array" aca="1" ref="D311" ca="1">IF(ISNA(VLOOKUP((INDIRECT($F311&amp;"!"&amp;"$C"&amp;$G311)),$A$3:$A$20,1,0)),,3)</f>
        <v>0</v>
      </c>
      <c r="E311">
        <f t="shared" ca="1" si="9"/>
        <v>3</v>
      </c>
      <c r="F311" t="s">
        <v>247</v>
      </c>
      <c r="G311">
        <v>10</v>
      </c>
    </row>
    <row r="312" spans="2:7" x14ac:dyDescent="0.25">
      <c r="B312">
        <v>310</v>
      </c>
      <c r="C312" cm="1">
        <f t="array" aca="1" ref="C312" ca="1">_xlfn.SWITCH((INDIRECT($F312&amp;"!"&amp;"$B"&amp;$G312)),"Lundi",1,"Mardi",1,"Mercredi",1,"Jeudi",1,"Vendredi",1,"Samedi",2,"Dimanche",3)</f>
        <v>1</v>
      </c>
      <c r="D312" cm="1">
        <f t="array" aca="1" ref="D312" ca="1">IF(ISNA(VLOOKUP((INDIRECT($F312&amp;"!"&amp;"$C"&amp;$G312)),$A$3:$A$20,1,0)),,3)</f>
        <v>0</v>
      </c>
      <c r="E312">
        <f t="shared" ca="1" si="9"/>
        <v>1</v>
      </c>
      <c r="F312" t="s">
        <v>247</v>
      </c>
      <c r="G312">
        <v>11</v>
      </c>
    </row>
    <row r="313" spans="2:7" x14ac:dyDescent="0.25">
      <c r="B313">
        <v>311</v>
      </c>
      <c r="C313" cm="1">
        <f t="array" aca="1" ref="C313" ca="1">_xlfn.SWITCH((INDIRECT($F313&amp;"!"&amp;"$B"&amp;$G313)),"Lundi",1,"Mardi",1,"Mercredi",1,"Jeudi",1,"Vendredi",1,"Samedi",2,"Dimanche",3)</f>
        <v>1</v>
      </c>
      <c r="D313" cm="1">
        <f t="array" aca="1" ref="D313" ca="1">IF(ISNA(VLOOKUP((INDIRECT($F313&amp;"!"&amp;"$C"&amp;$G313)),$A$3:$A$20,1,0)),,3)</f>
        <v>0</v>
      </c>
      <c r="E313">
        <f t="shared" ca="1" si="9"/>
        <v>1</v>
      </c>
      <c r="F313" t="s">
        <v>247</v>
      </c>
      <c r="G313">
        <v>12</v>
      </c>
    </row>
    <row r="314" spans="2:7" x14ac:dyDescent="0.25">
      <c r="B314">
        <v>312</v>
      </c>
      <c r="C314" cm="1">
        <f t="array" aca="1" ref="C314" ca="1">_xlfn.SWITCH((INDIRECT($F314&amp;"!"&amp;"$B"&amp;$G314)),"Lundi",1,"Mardi",1,"Mercredi",1,"Jeudi",1,"Vendredi",1,"Samedi",2,"Dimanche",3)</f>
        <v>1</v>
      </c>
      <c r="D314" cm="1">
        <f t="array" aca="1" ref="D314" ca="1">IF(ISNA(VLOOKUP((INDIRECT($F314&amp;"!"&amp;"$C"&amp;$G314)),$A$3:$A$20,1,0)),,3)</f>
        <v>0</v>
      </c>
      <c r="E314">
        <f t="shared" ca="1" si="9"/>
        <v>1</v>
      </c>
      <c r="F314" t="s">
        <v>247</v>
      </c>
      <c r="G314">
        <v>13</v>
      </c>
    </row>
    <row r="315" spans="2:7" x14ac:dyDescent="0.25">
      <c r="B315">
        <v>313</v>
      </c>
      <c r="C315" cm="1">
        <f t="array" aca="1" ref="C315" ca="1">_xlfn.SWITCH((INDIRECT($F315&amp;"!"&amp;"$B"&amp;$G315)),"Lundi",1,"Mardi",1,"Mercredi",1,"Jeudi",1,"Vendredi",1,"Samedi",2,"Dimanche",3)</f>
        <v>1</v>
      </c>
      <c r="D315" cm="1">
        <f t="array" aca="1" ref="D315" ca="1">IF(ISNA(VLOOKUP((INDIRECT($F315&amp;"!"&amp;"$C"&amp;$G315)),$A$3:$A$20,1,0)),,3)</f>
        <v>0</v>
      </c>
      <c r="E315">
        <f t="shared" ca="1" si="9"/>
        <v>1</v>
      </c>
      <c r="F315" t="s">
        <v>247</v>
      </c>
      <c r="G315">
        <v>14</v>
      </c>
    </row>
    <row r="316" spans="2:7" x14ac:dyDescent="0.25">
      <c r="B316">
        <v>314</v>
      </c>
      <c r="C316" cm="1">
        <f t="array" aca="1" ref="C316" ca="1">_xlfn.SWITCH((INDIRECT($F316&amp;"!"&amp;"$B"&amp;$G316)),"Lundi",1,"Mardi",1,"Mercredi",1,"Jeudi",1,"Vendredi",1,"Samedi",2,"Dimanche",3)</f>
        <v>1</v>
      </c>
      <c r="D316" cm="1">
        <f t="array" aca="1" ref="D316" ca="1">IF(ISNA(VLOOKUP((INDIRECT($F316&amp;"!"&amp;"$C"&amp;$G316)),$A$3:$A$20,1,0)),,3)</f>
        <v>0</v>
      </c>
      <c r="E316">
        <f t="shared" ca="1" si="9"/>
        <v>1</v>
      </c>
      <c r="F316" t="s">
        <v>247</v>
      </c>
      <c r="G316">
        <v>15</v>
      </c>
    </row>
    <row r="317" spans="2:7" x14ac:dyDescent="0.25">
      <c r="B317">
        <v>315</v>
      </c>
      <c r="C317" cm="1">
        <f t="array" aca="1" ref="C317" ca="1">_xlfn.SWITCH((INDIRECT($F317&amp;"!"&amp;"$B"&amp;$G317)),"Lundi",1,"Mardi",1,"Mercredi",1,"Jeudi",1,"Vendredi",1,"Samedi",2,"Dimanche",3)</f>
        <v>2</v>
      </c>
      <c r="D317" cm="1">
        <f t="array" aca="1" ref="D317" ca="1">IF(ISNA(VLOOKUP((INDIRECT($F317&amp;"!"&amp;"$C"&amp;$G317)),$A$3:$A$20,1,0)),,3)</f>
        <v>0</v>
      </c>
      <c r="E317">
        <f t="shared" ca="1" si="9"/>
        <v>2</v>
      </c>
      <c r="F317" t="s">
        <v>247</v>
      </c>
      <c r="G317">
        <v>16</v>
      </c>
    </row>
    <row r="318" spans="2:7" x14ac:dyDescent="0.25">
      <c r="B318">
        <v>316</v>
      </c>
      <c r="C318" cm="1">
        <f t="array" aca="1" ref="C318" ca="1">_xlfn.SWITCH((INDIRECT($F318&amp;"!"&amp;"$B"&amp;$G318)),"Lundi",1,"Mardi",1,"Mercredi",1,"Jeudi",1,"Vendredi",1,"Samedi",2,"Dimanche",3)</f>
        <v>3</v>
      </c>
      <c r="D318" cm="1">
        <f t="array" aca="1" ref="D318" ca="1">IF(ISNA(VLOOKUP((INDIRECT($F318&amp;"!"&amp;"$C"&amp;$G318)),$A$3:$A$20,1,0)),,3)</f>
        <v>0</v>
      </c>
      <c r="E318">
        <f t="shared" ca="1" si="9"/>
        <v>3</v>
      </c>
      <c r="F318" t="s">
        <v>247</v>
      </c>
      <c r="G318">
        <v>17</v>
      </c>
    </row>
    <row r="319" spans="2:7" x14ac:dyDescent="0.25">
      <c r="B319">
        <v>317</v>
      </c>
      <c r="C319" cm="1">
        <f t="array" aca="1" ref="C319" ca="1">_xlfn.SWITCH((INDIRECT($F319&amp;"!"&amp;"$B"&amp;$G319)),"Lundi",1,"Mardi",1,"Mercredi",1,"Jeudi",1,"Vendredi",1,"Samedi",2,"Dimanche",3)</f>
        <v>1</v>
      </c>
      <c r="D319" cm="1">
        <f t="array" aca="1" ref="D319" ca="1">IF(ISNA(VLOOKUP((INDIRECT($F319&amp;"!"&amp;"$C"&amp;$G319)),$A$3:$A$20,1,0)),,3)</f>
        <v>3</v>
      </c>
      <c r="E319">
        <f t="shared" ca="1" si="9"/>
        <v>4</v>
      </c>
      <c r="F319" t="s">
        <v>247</v>
      </c>
      <c r="G319">
        <v>18</v>
      </c>
    </row>
    <row r="320" spans="2:7" x14ac:dyDescent="0.25">
      <c r="B320">
        <v>318</v>
      </c>
      <c r="C320" cm="1">
        <f t="array" aca="1" ref="C320" ca="1">_xlfn.SWITCH((INDIRECT($F320&amp;"!"&amp;"$B"&amp;$G320)),"Lundi",1,"Mardi",1,"Mercredi",1,"Jeudi",1,"Vendredi",1,"Samedi",2,"Dimanche",3)</f>
        <v>1</v>
      </c>
      <c r="D320" cm="1">
        <f t="array" aca="1" ref="D320" ca="1">IF(ISNA(VLOOKUP((INDIRECT($F320&amp;"!"&amp;"$C"&amp;$G320)),$A$3:$A$20,1,0)),,3)</f>
        <v>0</v>
      </c>
      <c r="E320">
        <f t="shared" ca="1" si="9"/>
        <v>1</v>
      </c>
      <c r="F320" t="s">
        <v>247</v>
      </c>
      <c r="G320">
        <v>19</v>
      </c>
    </row>
    <row r="321" spans="2:7" x14ac:dyDescent="0.25">
      <c r="B321">
        <v>319</v>
      </c>
      <c r="C321" cm="1">
        <f t="array" aca="1" ref="C321" ca="1">_xlfn.SWITCH((INDIRECT($F321&amp;"!"&amp;"$B"&amp;$G321)),"Lundi",1,"Mardi",1,"Mercredi",1,"Jeudi",1,"Vendredi",1,"Samedi",2,"Dimanche",3)</f>
        <v>1</v>
      </c>
      <c r="D321" cm="1">
        <f t="array" aca="1" ref="D321" ca="1">IF(ISNA(VLOOKUP((INDIRECT($F321&amp;"!"&amp;"$C"&amp;$G321)),$A$3:$A$20,1,0)),,3)</f>
        <v>0</v>
      </c>
      <c r="E321">
        <f t="shared" ca="1" si="9"/>
        <v>1</v>
      </c>
      <c r="F321" t="s">
        <v>247</v>
      </c>
      <c r="G321">
        <v>20</v>
      </c>
    </row>
    <row r="322" spans="2:7" x14ac:dyDescent="0.25">
      <c r="B322">
        <v>320</v>
      </c>
      <c r="C322" cm="1">
        <f t="array" aca="1" ref="C322" ca="1">_xlfn.SWITCH((INDIRECT($F322&amp;"!"&amp;"$B"&amp;$G322)),"Lundi",1,"Mardi",1,"Mercredi",1,"Jeudi",1,"Vendredi",1,"Samedi",2,"Dimanche",3)</f>
        <v>1</v>
      </c>
      <c r="D322" cm="1">
        <f t="array" aca="1" ref="D322" ca="1">IF(ISNA(VLOOKUP((INDIRECT($F322&amp;"!"&amp;"$C"&amp;$G322)),$A$3:$A$20,1,0)),,3)</f>
        <v>0</v>
      </c>
      <c r="E322">
        <f t="shared" ca="1" si="9"/>
        <v>1</v>
      </c>
      <c r="F322" t="s">
        <v>247</v>
      </c>
      <c r="G322">
        <v>21</v>
      </c>
    </row>
    <row r="323" spans="2:7" x14ac:dyDescent="0.25">
      <c r="B323">
        <v>321</v>
      </c>
      <c r="C323" cm="1">
        <f t="array" aca="1" ref="C323" ca="1">_xlfn.SWITCH((INDIRECT($F323&amp;"!"&amp;"$B"&amp;$G323)),"Lundi",1,"Mardi",1,"Mercredi",1,"Jeudi",1,"Vendredi",1,"Samedi",2,"Dimanche",3)</f>
        <v>1</v>
      </c>
      <c r="D323" cm="1">
        <f t="array" aca="1" ref="D323" ca="1">IF(ISNA(VLOOKUP((INDIRECT($F323&amp;"!"&amp;"$C"&amp;$G323)),$A$3:$A$20,1,0)),,3)</f>
        <v>0</v>
      </c>
      <c r="E323">
        <f t="shared" ca="1" si="9"/>
        <v>1</v>
      </c>
      <c r="F323" t="s">
        <v>247</v>
      </c>
      <c r="G323">
        <v>22</v>
      </c>
    </row>
    <row r="324" spans="2:7" x14ac:dyDescent="0.25">
      <c r="B324">
        <v>322</v>
      </c>
      <c r="C324" cm="1">
        <f t="array" aca="1" ref="C324" ca="1">_xlfn.SWITCH((INDIRECT($F324&amp;"!"&amp;"$B"&amp;$G324)),"Lundi",1,"Mardi",1,"Mercredi",1,"Jeudi",1,"Vendredi",1,"Samedi",2,"Dimanche",3)</f>
        <v>2</v>
      </c>
      <c r="D324" cm="1">
        <f t="array" aca="1" ref="D324" ca="1">IF(ISNA(VLOOKUP((INDIRECT($F324&amp;"!"&amp;"$C"&amp;$G324)),$A$3:$A$20,1,0)),,3)</f>
        <v>0</v>
      </c>
      <c r="E324">
        <f t="shared" ca="1" si="9"/>
        <v>2</v>
      </c>
      <c r="F324" t="s">
        <v>247</v>
      </c>
      <c r="G324">
        <v>23</v>
      </c>
    </row>
    <row r="325" spans="2:7" x14ac:dyDescent="0.25">
      <c r="B325">
        <v>323</v>
      </c>
      <c r="C325" cm="1">
        <f t="array" aca="1" ref="C325" ca="1">_xlfn.SWITCH((INDIRECT($F325&amp;"!"&amp;"$B"&amp;$G325)),"Lundi",1,"Mardi",1,"Mercredi",1,"Jeudi",1,"Vendredi",1,"Samedi",2,"Dimanche",3)</f>
        <v>3</v>
      </c>
      <c r="D325" cm="1">
        <f t="array" aca="1" ref="D325" ca="1">IF(ISNA(VLOOKUP((INDIRECT($F325&amp;"!"&amp;"$C"&amp;$G325)),$A$3:$A$20,1,0)),,3)</f>
        <v>0</v>
      </c>
      <c r="E325">
        <f t="shared" ca="1" si="9"/>
        <v>3</v>
      </c>
      <c r="F325" t="s">
        <v>247</v>
      </c>
      <c r="G325">
        <v>24</v>
      </c>
    </row>
    <row r="326" spans="2:7" x14ac:dyDescent="0.25">
      <c r="B326">
        <v>324</v>
      </c>
      <c r="C326" cm="1">
        <f t="array" aca="1" ref="C326" ca="1">_xlfn.SWITCH((INDIRECT($F326&amp;"!"&amp;"$B"&amp;$G326)),"Lundi",1,"Mardi",1,"Mercredi",1,"Jeudi",1,"Vendredi",1,"Samedi",2,"Dimanche",3)</f>
        <v>1</v>
      </c>
      <c r="D326" cm="1">
        <f t="array" aca="1" ref="D326" ca="1">IF(ISNA(VLOOKUP((INDIRECT($F326&amp;"!"&amp;"$C"&amp;$G326)),$A$3:$A$20,1,0)),,3)</f>
        <v>0</v>
      </c>
      <c r="E326">
        <f t="shared" ca="1" si="9"/>
        <v>1</v>
      </c>
      <c r="F326" t="s">
        <v>247</v>
      </c>
      <c r="G326">
        <v>25</v>
      </c>
    </row>
    <row r="327" spans="2:7" x14ac:dyDescent="0.25">
      <c r="B327">
        <v>325</v>
      </c>
      <c r="C327" cm="1">
        <f t="array" aca="1" ref="C327" ca="1">_xlfn.SWITCH((INDIRECT($F327&amp;"!"&amp;"$B"&amp;$G327)),"Lundi",1,"Mardi",1,"Mercredi",1,"Jeudi",1,"Vendredi",1,"Samedi",2,"Dimanche",3)</f>
        <v>1</v>
      </c>
      <c r="D327" cm="1">
        <f t="array" aca="1" ref="D327" ca="1">IF(ISNA(VLOOKUP((INDIRECT($F327&amp;"!"&amp;"$C"&amp;$G327)),$A$3:$A$20,1,0)),,3)</f>
        <v>0</v>
      </c>
      <c r="E327">
        <f t="shared" ca="1" si="9"/>
        <v>1</v>
      </c>
      <c r="F327" t="s">
        <v>247</v>
      </c>
      <c r="G327">
        <v>26</v>
      </c>
    </row>
    <row r="328" spans="2:7" x14ac:dyDescent="0.25">
      <c r="B328">
        <v>326</v>
      </c>
      <c r="C328" cm="1">
        <f t="array" aca="1" ref="C328" ca="1">_xlfn.SWITCH((INDIRECT($F328&amp;"!"&amp;"$B"&amp;$G328)),"Lundi",1,"Mardi",1,"Mercredi",1,"Jeudi",1,"Vendredi",1,"Samedi",2,"Dimanche",3)</f>
        <v>1</v>
      </c>
      <c r="D328" cm="1">
        <f t="array" aca="1" ref="D328" ca="1">IF(ISNA(VLOOKUP((INDIRECT($F328&amp;"!"&amp;"$C"&amp;$G328)),$A$3:$A$20,1,0)),,3)</f>
        <v>0</v>
      </c>
      <c r="E328">
        <f t="shared" ca="1" si="9"/>
        <v>1</v>
      </c>
      <c r="F328" t="s">
        <v>247</v>
      </c>
      <c r="G328">
        <v>27</v>
      </c>
    </row>
    <row r="329" spans="2:7" x14ac:dyDescent="0.25">
      <c r="B329">
        <v>327</v>
      </c>
      <c r="C329" cm="1">
        <f t="array" aca="1" ref="C329" ca="1">_xlfn.SWITCH((INDIRECT($F329&amp;"!"&amp;"$B"&amp;$G329)),"Lundi",1,"Mardi",1,"Mercredi",1,"Jeudi",1,"Vendredi",1,"Samedi",2,"Dimanche",3)</f>
        <v>1</v>
      </c>
      <c r="D329" cm="1">
        <f t="array" aca="1" ref="D329" ca="1">IF(ISNA(VLOOKUP((INDIRECT($F329&amp;"!"&amp;"$C"&amp;$G329)),$A$3:$A$20,1,0)),,3)</f>
        <v>0</v>
      </c>
      <c r="E329">
        <f t="shared" ca="1" si="9"/>
        <v>1</v>
      </c>
      <c r="F329" t="s">
        <v>247</v>
      </c>
      <c r="G329">
        <v>28</v>
      </c>
    </row>
    <row r="330" spans="2:7" x14ac:dyDescent="0.25">
      <c r="B330">
        <v>328</v>
      </c>
      <c r="C330" cm="1">
        <f t="array" aca="1" ref="C330" ca="1">_xlfn.SWITCH((INDIRECT($F330&amp;"!"&amp;"$B"&amp;$G330)),"Lundi",1,"Mardi",1,"Mercredi",1,"Jeudi",1,"Vendredi",1,"Samedi",2,"Dimanche",3)</f>
        <v>1</v>
      </c>
      <c r="D330" cm="1">
        <f t="array" aca="1" ref="D330" ca="1">IF(ISNA(VLOOKUP((INDIRECT($F330&amp;"!"&amp;"$C"&amp;$G330)),$A$3:$A$20,1,0)),,3)</f>
        <v>0</v>
      </c>
      <c r="E330">
        <f t="shared" ca="1" si="9"/>
        <v>1</v>
      </c>
      <c r="F330" t="s">
        <v>247</v>
      </c>
      <c r="G330">
        <v>29</v>
      </c>
    </row>
    <row r="331" spans="2:7" x14ac:dyDescent="0.25">
      <c r="B331">
        <v>329</v>
      </c>
      <c r="C331" cm="1">
        <f t="array" aca="1" ref="C331" ca="1">_xlfn.SWITCH((INDIRECT($F331&amp;"!"&amp;"$B"&amp;$G331)),"Lundi",1,"Mardi",1,"Mercredi",1,"Jeudi",1,"Vendredi",1,"Samedi",2,"Dimanche",3)</f>
        <v>2</v>
      </c>
      <c r="D331" cm="1">
        <f t="array" aca="1" ref="D331" ca="1">IF(ISNA(VLOOKUP((INDIRECT($F331&amp;"!"&amp;"$C"&amp;$G331)),$A$3:$A$20,1,0)),,3)</f>
        <v>0</v>
      </c>
      <c r="E331">
        <f t="shared" ca="1" si="9"/>
        <v>2</v>
      </c>
      <c r="F331" t="s">
        <v>247</v>
      </c>
      <c r="G331">
        <v>30</v>
      </c>
    </row>
    <row r="332" spans="2:7" x14ac:dyDescent="0.25">
      <c r="B332">
        <v>330</v>
      </c>
      <c r="C332" cm="1">
        <f t="array" aca="1" ref="C332" ca="1">_xlfn.SWITCH((INDIRECT($F332&amp;"!"&amp;"$B"&amp;$G332)),"Lundi",1,"Mardi",1,"Mercredi",1,"Jeudi",1,"Vendredi",1,"Samedi",2,"Dimanche",3)</f>
        <v>3</v>
      </c>
      <c r="D332" cm="1">
        <f t="array" aca="1" ref="D332" ca="1">IF(ISNA(VLOOKUP((INDIRECT($F332&amp;"!"&amp;"$C"&amp;$G332)),$A$3:$A$20,1,0)),,3)</f>
        <v>0</v>
      </c>
      <c r="E332">
        <f t="shared" ca="1" si="9"/>
        <v>3</v>
      </c>
      <c r="F332" t="s">
        <v>247</v>
      </c>
      <c r="G332">
        <v>31</v>
      </c>
    </row>
    <row r="333" spans="2:7" x14ac:dyDescent="0.25">
      <c r="B333">
        <v>331</v>
      </c>
      <c r="C333" cm="1">
        <f t="array" aca="1" ref="C333" ca="1">_xlfn.SWITCH((INDIRECT($F333&amp;"!"&amp;"$B"&amp;$G333)),"Lundi",1,"Mardi",1,"Mercredi",1,"Jeudi",1,"Vendredi",1,"Samedi",2,"Dimanche",3)</f>
        <v>1</v>
      </c>
      <c r="D333" cm="1">
        <f t="array" aca="1" ref="D333" ca="1">IF(ISNA(VLOOKUP((INDIRECT($F333&amp;"!"&amp;"$C"&amp;$G333)),$A$3:$A$20,1,0)),,3)</f>
        <v>0</v>
      </c>
      <c r="E333">
        <f t="shared" ca="1" si="9"/>
        <v>1</v>
      </c>
      <c r="F333" t="s">
        <v>247</v>
      </c>
      <c r="G333">
        <v>32</v>
      </c>
    </row>
    <row r="334" spans="2:7" x14ac:dyDescent="0.25">
      <c r="B334">
        <v>332</v>
      </c>
      <c r="C334" cm="1">
        <f t="array" aca="1" ref="C334" ca="1">_xlfn.SWITCH((INDIRECT($F334&amp;"!"&amp;"$B"&amp;$G334)),"Lundi",1,"Mardi",1,"Mercredi",1,"Jeudi",1,"Vendredi",1,"Samedi",2,"Dimanche",3)</f>
        <v>1</v>
      </c>
      <c r="D334" cm="1">
        <f t="array" aca="1" ref="D334" ca="1">IF(ISNA(VLOOKUP((INDIRECT($F334&amp;"!"&amp;"$C"&amp;$G334)),$A$3:$A$20,1,0)),,3)</f>
        <v>0</v>
      </c>
      <c r="E334">
        <f t="shared" ca="1" si="9"/>
        <v>1</v>
      </c>
      <c r="F334" t="s">
        <v>247</v>
      </c>
      <c r="G334">
        <v>33</v>
      </c>
    </row>
    <row r="335" spans="2:7" x14ac:dyDescent="0.25">
      <c r="B335">
        <v>333</v>
      </c>
      <c r="C335" cm="1">
        <f t="array" aca="1" ref="C335" ca="1">_xlfn.SWITCH((INDIRECT($F335&amp;"!"&amp;"$B"&amp;$G335)),"Lundi",1,"Mardi",1,"Mercredi",1,"Jeudi",1,"Vendredi",1,"Samedi",2,"Dimanche",3)</f>
        <v>1</v>
      </c>
      <c r="D335" cm="1">
        <f t="array" aca="1" ref="D335" ca="1">IF(ISNA(VLOOKUP((INDIRECT($F335&amp;"!"&amp;"$C"&amp;$G335)),$A$3:$A$20,1,0)),,3)</f>
        <v>0</v>
      </c>
      <c r="E335">
        <f t="shared" ca="1" si="9"/>
        <v>1</v>
      </c>
      <c r="F335" t="s">
        <v>247</v>
      </c>
      <c r="G335">
        <v>34</v>
      </c>
    </row>
    <row r="336" spans="2:7" x14ac:dyDescent="0.25">
      <c r="B336">
        <v>334</v>
      </c>
      <c r="C336" cm="1">
        <f t="array" aca="1" ref="C336" ca="1">_xlfn.SWITCH((INDIRECT($F336&amp;"!"&amp;"$B"&amp;$G336)),"Lundi",1,"Mardi",1,"Mercredi",1,"Jeudi",1,"Vendredi",1,"Samedi",2,"Dimanche",3)</f>
        <v>1</v>
      </c>
      <c r="D336" cm="1">
        <f t="array" aca="1" ref="D336" ca="1">IF(ISNA(VLOOKUP((INDIRECT($F336&amp;"!"&amp;"$C"&amp;$G336)),$A$3:$A$20,1,0)),,3)</f>
        <v>0</v>
      </c>
      <c r="E336">
        <f t="shared" ca="1" si="9"/>
        <v>1</v>
      </c>
      <c r="F336" t="s">
        <v>254</v>
      </c>
      <c r="G336">
        <v>4</v>
      </c>
    </row>
    <row r="337" spans="2:7" x14ac:dyDescent="0.25">
      <c r="B337">
        <v>335</v>
      </c>
      <c r="C337" cm="1">
        <f t="array" aca="1" ref="C337" ca="1">_xlfn.SWITCH((INDIRECT($F337&amp;"!"&amp;"$B"&amp;$G337)),"Lundi",1,"Mardi",1,"Mercredi",1,"Jeudi",1,"Vendredi",1,"Samedi",2,"Dimanche",3)</f>
        <v>1</v>
      </c>
      <c r="D337" cm="1">
        <f t="array" aca="1" ref="D337" ca="1">IF(ISNA(VLOOKUP((INDIRECT($F337&amp;"!"&amp;"$C"&amp;$G337)),$A$3:$A$20,1,0)),,3)</f>
        <v>0</v>
      </c>
      <c r="E337">
        <f t="shared" ca="1" si="9"/>
        <v>1</v>
      </c>
      <c r="F337" t="s">
        <v>254</v>
      </c>
      <c r="G337">
        <v>5</v>
      </c>
    </row>
    <row r="338" spans="2:7" x14ac:dyDescent="0.25">
      <c r="B338">
        <v>336</v>
      </c>
      <c r="C338" cm="1">
        <f t="array" aca="1" ref="C338" ca="1">_xlfn.SWITCH((INDIRECT($F338&amp;"!"&amp;"$B"&amp;$G338)),"Lundi",1,"Mardi",1,"Mercredi",1,"Jeudi",1,"Vendredi",1,"Samedi",2,"Dimanche",3)</f>
        <v>2</v>
      </c>
      <c r="D338" cm="1">
        <f t="array" aca="1" ref="D338" ca="1">IF(ISNA(VLOOKUP((INDIRECT($F338&amp;"!"&amp;"$C"&amp;$G338)),$A$3:$A$20,1,0)),,3)</f>
        <v>0</v>
      </c>
      <c r="E338">
        <f t="shared" ca="1" si="9"/>
        <v>2</v>
      </c>
      <c r="F338" t="s">
        <v>254</v>
      </c>
      <c r="G338">
        <v>6</v>
      </c>
    </row>
    <row r="339" spans="2:7" x14ac:dyDescent="0.25">
      <c r="B339">
        <v>337</v>
      </c>
      <c r="C339" cm="1">
        <f t="array" aca="1" ref="C339" ca="1">_xlfn.SWITCH((INDIRECT($F339&amp;"!"&amp;"$B"&amp;$G339)),"Lundi",1,"Mardi",1,"Mercredi",1,"Jeudi",1,"Vendredi",1,"Samedi",2,"Dimanche",3)</f>
        <v>3</v>
      </c>
      <c r="D339" cm="1">
        <f t="array" aca="1" ref="D339" ca="1">IF(ISNA(VLOOKUP((INDIRECT($F339&amp;"!"&amp;"$C"&amp;$G339)),$A$3:$A$20,1,0)),,3)</f>
        <v>0</v>
      </c>
      <c r="E339">
        <f t="shared" ca="1" si="9"/>
        <v>3</v>
      </c>
      <c r="F339" t="s">
        <v>254</v>
      </c>
      <c r="G339">
        <v>7</v>
      </c>
    </row>
    <row r="340" spans="2:7" x14ac:dyDescent="0.25">
      <c r="B340">
        <v>338</v>
      </c>
      <c r="C340" cm="1">
        <f t="array" aca="1" ref="C340" ca="1">_xlfn.SWITCH((INDIRECT($F340&amp;"!"&amp;"$B"&amp;$G340)),"Lundi",1,"Mardi",1,"Mercredi",1,"Jeudi",1,"Vendredi",1,"Samedi",2,"Dimanche",3)</f>
        <v>1</v>
      </c>
      <c r="D340" cm="1">
        <f t="array" aca="1" ref="D340" ca="1">IF(ISNA(VLOOKUP((INDIRECT($F340&amp;"!"&amp;"$C"&amp;$G340)),$A$3:$A$20,1,0)),,3)</f>
        <v>0</v>
      </c>
      <c r="E340">
        <f t="shared" ca="1" si="9"/>
        <v>1</v>
      </c>
      <c r="F340" t="s">
        <v>254</v>
      </c>
      <c r="G340">
        <v>8</v>
      </c>
    </row>
    <row r="341" spans="2:7" x14ac:dyDescent="0.25">
      <c r="B341">
        <v>339</v>
      </c>
      <c r="C341" cm="1">
        <f t="array" aca="1" ref="C341" ca="1">_xlfn.SWITCH((INDIRECT($F341&amp;"!"&amp;"$B"&amp;$G341)),"Lundi",1,"Mardi",1,"Mercredi",1,"Jeudi",1,"Vendredi",1,"Samedi",2,"Dimanche",3)</f>
        <v>1</v>
      </c>
      <c r="D341" cm="1">
        <f t="array" aca="1" ref="D341" ca="1">IF(ISNA(VLOOKUP((INDIRECT($F341&amp;"!"&amp;"$C"&amp;$G341)),$A$3:$A$20,1,0)),,3)</f>
        <v>0</v>
      </c>
      <c r="E341">
        <f t="shared" ca="1" si="9"/>
        <v>1</v>
      </c>
      <c r="F341" t="s">
        <v>254</v>
      </c>
      <c r="G341">
        <v>9</v>
      </c>
    </row>
    <row r="342" spans="2:7" x14ac:dyDescent="0.25">
      <c r="B342">
        <v>340</v>
      </c>
      <c r="C342" cm="1">
        <f t="array" aca="1" ref="C342" ca="1">_xlfn.SWITCH((INDIRECT($F342&amp;"!"&amp;"$B"&amp;$G342)),"Lundi",1,"Mardi",1,"Mercredi",1,"Jeudi",1,"Vendredi",1,"Samedi",2,"Dimanche",3)</f>
        <v>1</v>
      </c>
      <c r="D342" cm="1">
        <f t="array" aca="1" ref="D342" ca="1">IF(ISNA(VLOOKUP((INDIRECT($F342&amp;"!"&amp;"$C"&amp;$G342)),$A$3:$A$20,1,0)),,3)</f>
        <v>0</v>
      </c>
      <c r="E342">
        <f t="shared" ca="1" si="9"/>
        <v>1</v>
      </c>
      <c r="F342" t="s">
        <v>254</v>
      </c>
      <c r="G342">
        <v>10</v>
      </c>
    </row>
    <row r="343" spans="2:7" x14ac:dyDescent="0.25">
      <c r="B343">
        <v>341</v>
      </c>
      <c r="C343" cm="1">
        <f t="array" aca="1" ref="C343" ca="1">_xlfn.SWITCH((INDIRECT($F343&amp;"!"&amp;"$B"&amp;$G343)),"Lundi",1,"Mardi",1,"Mercredi",1,"Jeudi",1,"Vendredi",1,"Samedi",2,"Dimanche",3)</f>
        <v>1</v>
      </c>
      <c r="D343" cm="1">
        <f t="array" aca="1" ref="D343" ca="1">IF(ISNA(VLOOKUP((INDIRECT($F343&amp;"!"&amp;"$C"&amp;$G343)),$A$3:$A$20,1,0)),,3)</f>
        <v>0</v>
      </c>
      <c r="E343">
        <f t="shared" ca="1" si="9"/>
        <v>1</v>
      </c>
      <c r="F343" t="s">
        <v>254</v>
      </c>
      <c r="G343">
        <v>11</v>
      </c>
    </row>
    <row r="344" spans="2:7" x14ac:dyDescent="0.25">
      <c r="B344">
        <v>342</v>
      </c>
      <c r="C344" cm="1">
        <f t="array" aca="1" ref="C344" ca="1">_xlfn.SWITCH((INDIRECT($F344&amp;"!"&amp;"$B"&amp;$G344)),"Lundi",1,"Mardi",1,"Mercredi",1,"Jeudi",1,"Vendredi",1,"Samedi",2,"Dimanche",3)</f>
        <v>1</v>
      </c>
      <c r="D344" cm="1">
        <f t="array" aca="1" ref="D344" ca="1">IF(ISNA(VLOOKUP((INDIRECT($F344&amp;"!"&amp;"$C"&amp;$G344)),$A$3:$A$20,1,0)),,3)</f>
        <v>0</v>
      </c>
      <c r="E344">
        <f t="shared" ca="1" si="9"/>
        <v>1</v>
      </c>
      <c r="F344" t="s">
        <v>254</v>
      </c>
      <c r="G344">
        <v>12</v>
      </c>
    </row>
    <row r="345" spans="2:7" x14ac:dyDescent="0.25">
      <c r="B345">
        <v>343</v>
      </c>
      <c r="C345" cm="1">
        <f t="array" aca="1" ref="C345" ca="1">_xlfn.SWITCH((INDIRECT($F345&amp;"!"&amp;"$B"&amp;$G345)),"Lundi",1,"Mardi",1,"Mercredi",1,"Jeudi",1,"Vendredi",1,"Samedi",2,"Dimanche",3)</f>
        <v>2</v>
      </c>
      <c r="D345" cm="1">
        <f t="array" aca="1" ref="D345" ca="1">IF(ISNA(VLOOKUP((INDIRECT($F345&amp;"!"&amp;"$C"&amp;$G345)),$A$3:$A$20,1,0)),,3)</f>
        <v>0</v>
      </c>
      <c r="E345">
        <f t="shared" ca="1" si="9"/>
        <v>2</v>
      </c>
      <c r="F345" t="s">
        <v>254</v>
      </c>
      <c r="G345">
        <v>13</v>
      </c>
    </row>
    <row r="346" spans="2:7" x14ac:dyDescent="0.25">
      <c r="B346">
        <v>344</v>
      </c>
      <c r="C346" cm="1">
        <f t="array" aca="1" ref="C346" ca="1">_xlfn.SWITCH((INDIRECT($F346&amp;"!"&amp;"$B"&amp;$G346)),"Lundi",1,"Mardi",1,"Mercredi",1,"Jeudi",1,"Vendredi",1,"Samedi",2,"Dimanche",3)</f>
        <v>3</v>
      </c>
      <c r="D346" cm="1">
        <f t="array" aca="1" ref="D346" ca="1">IF(ISNA(VLOOKUP((INDIRECT($F346&amp;"!"&amp;"$C"&amp;$G346)),$A$3:$A$20,1,0)),,3)</f>
        <v>0</v>
      </c>
      <c r="E346">
        <f t="shared" ca="1" si="9"/>
        <v>3</v>
      </c>
      <c r="F346" t="s">
        <v>254</v>
      </c>
      <c r="G346">
        <v>14</v>
      </c>
    </row>
    <row r="347" spans="2:7" x14ac:dyDescent="0.25">
      <c r="B347">
        <v>345</v>
      </c>
      <c r="C347" cm="1">
        <f t="array" aca="1" ref="C347" ca="1">_xlfn.SWITCH((INDIRECT($F347&amp;"!"&amp;"$B"&amp;$G347)),"Lundi",1,"Mardi",1,"Mercredi",1,"Jeudi",1,"Vendredi",1,"Samedi",2,"Dimanche",3)</f>
        <v>1</v>
      </c>
      <c r="D347" cm="1">
        <f t="array" aca="1" ref="D347" ca="1">IF(ISNA(VLOOKUP((INDIRECT($F347&amp;"!"&amp;"$C"&amp;$G347)),$A$3:$A$20,1,0)),,3)</f>
        <v>0</v>
      </c>
      <c r="E347">
        <f t="shared" ca="1" si="9"/>
        <v>1</v>
      </c>
      <c r="F347" t="s">
        <v>254</v>
      </c>
      <c r="G347">
        <v>15</v>
      </c>
    </row>
    <row r="348" spans="2:7" x14ac:dyDescent="0.25">
      <c r="B348">
        <v>346</v>
      </c>
      <c r="C348" cm="1">
        <f t="array" aca="1" ref="C348" ca="1">_xlfn.SWITCH((INDIRECT($F348&amp;"!"&amp;"$B"&amp;$G348)),"Lundi",1,"Mardi",1,"Mercredi",1,"Jeudi",1,"Vendredi",1,"Samedi",2,"Dimanche",3)</f>
        <v>1</v>
      </c>
      <c r="D348" cm="1">
        <f t="array" aca="1" ref="D348" ca="1">IF(ISNA(VLOOKUP((INDIRECT($F348&amp;"!"&amp;"$C"&amp;$G348)),$A$3:$A$20,1,0)),,3)</f>
        <v>0</v>
      </c>
      <c r="E348">
        <f t="shared" ca="1" si="9"/>
        <v>1</v>
      </c>
      <c r="F348" t="s">
        <v>254</v>
      </c>
      <c r="G348">
        <v>16</v>
      </c>
    </row>
    <row r="349" spans="2:7" x14ac:dyDescent="0.25">
      <c r="B349">
        <v>347</v>
      </c>
      <c r="C349" cm="1">
        <f t="array" aca="1" ref="C349" ca="1">_xlfn.SWITCH((INDIRECT($F349&amp;"!"&amp;"$B"&amp;$G349)),"Lundi",1,"Mardi",1,"Mercredi",1,"Jeudi",1,"Vendredi",1,"Samedi",2,"Dimanche",3)</f>
        <v>1</v>
      </c>
      <c r="D349" cm="1">
        <f t="array" aca="1" ref="D349" ca="1">IF(ISNA(VLOOKUP((INDIRECT($F349&amp;"!"&amp;"$C"&amp;$G349)),$A$3:$A$20,1,0)),,3)</f>
        <v>0</v>
      </c>
      <c r="E349">
        <f t="shared" ca="1" si="9"/>
        <v>1</v>
      </c>
      <c r="F349" t="s">
        <v>254</v>
      </c>
      <c r="G349">
        <v>17</v>
      </c>
    </row>
    <row r="350" spans="2:7" x14ac:dyDescent="0.25">
      <c r="B350">
        <v>348</v>
      </c>
      <c r="C350" cm="1">
        <f t="array" aca="1" ref="C350" ca="1">_xlfn.SWITCH((INDIRECT($F350&amp;"!"&amp;"$B"&amp;$G350)),"Lundi",1,"Mardi",1,"Mercredi",1,"Jeudi",1,"Vendredi",1,"Samedi",2,"Dimanche",3)</f>
        <v>1</v>
      </c>
      <c r="D350" cm="1">
        <f t="array" aca="1" ref="D350" ca="1">IF(ISNA(VLOOKUP((INDIRECT($F350&amp;"!"&amp;"$C"&amp;$G350)),$A$3:$A$20,1,0)),,3)</f>
        <v>0</v>
      </c>
      <c r="E350">
        <f t="shared" ca="1" si="9"/>
        <v>1</v>
      </c>
      <c r="F350" t="s">
        <v>254</v>
      </c>
      <c r="G350">
        <v>18</v>
      </c>
    </row>
    <row r="351" spans="2:7" x14ac:dyDescent="0.25">
      <c r="B351">
        <v>349</v>
      </c>
      <c r="C351" cm="1">
        <f t="array" aca="1" ref="C351" ca="1">_xlfn.SWITCH((INDIRECT($F351&amp;"!"&amp;"$B"&amp;$G351)),"Lundi",1,"Mardi",1,"Mercredi",1,"Jeudi",1,"Vendredi",1,"Samedi",2,"Dimanche",3)</f>
        <v>1</v>
      </c>
      <c r="D351" cm="1">
        <f t="array" aca="1" ref="D351" ca="1">IF(ISNA(VLOOKUP((INDIRECT($F351&amp;"!"&amp;"$C"&amp;$G351)),$A$3:$A$20,1,0)),,3)</f>
        <v>0</v>
      </c>
      <c r="E351">
        <f t="shared" ca="1" si="9"/>
        <v>1</v>
      </c>
      <c r="F351" t="s">
        <v>254</v>
      </c>
      <c r="G351">
        <v>19</v>
      </c>
    </row>
    <row r="352" spans="2:7" x14ac:dyDescent="0.25">
      <c r="B352">
        <v>350</v>
      </c>
      <c r="C352" cm="1">
        <f t="array" aca="1" ref="C352" ca="1">_xlfn.SWITCH((INDIRECT($F352&amp;"!"&amp;"$B"&amp;$G352)),"Lundi",1,"Mardi",1,"Mercredi",1,"Jeudi",1,"Vendredi",1,"Samedi",2,"Dimanche",3)</f>
        <v>2</v>
      </c>
      <c r="D352" cm="1">
        <f t="array" aca="1" ref="D352" ca="1">IF(ISNA(VLOOKUP((INDIRECT($F352&amp;"!"&amp;"$C"&amp;$G352)),$A$3:$A$20,1,0)),,3)</f>
        <v>0</v>
      </c>
      <c r="E352">
        <f t="shared" ca="1" si="9"/>
        <v>2</v>
      </c>
      <c r="F352" t="s">
        <v>254</v>
      </c>
      <c r="G352">
        <v>20</v>
      </c>
    </row>
    <row r="353" spans="2:7" x14ac:dyDescent="0.25">
      <c r="B353">
        <v>351</v>
      </c>
      <c r="C353" cm="1">
        <f t="array" aca="1" ref="C353" ca="1">_xlfn.SWITCH((INDIRECT($F353&amp;"!"&amp;"$B"&amp;$G353)),"Lundi",1,"Mardi",1,"Mercredi",1,"Jeudi",1,"Vendredi",1,"Samedi",2,"Dimanche",3)</f>
        <v>3</v>
      </c>
      <c r="D353" cm="1">
        <f t="array" aca="1" ref="D353" ca="1">IF(ISNA(VLOOKUP((INDIRECT($F353&amp;"!"&amp;"$C"&amp;$G353)),$A$3:$A$20,1,0)),,3)</f>
        <v>0</v>
      </c>
      <c r="E353">
        <f t="shared" ca="1" si="9"/>
        <v>3</v>
      </c>
      <c r="F353" t="s">
        <v>254</v>
      </c>
      <c r="G353">
        <v>21</v>
      </c>
    </row>
    <row r="354" spans="2:7" x14ac:dyDescent="0.25">
      <c r="B354">
        <v>352</v>
      </c>
      <c r="C354" cm="1">
        <f t="array" aca="1" ref="C354" ca="1">_xlfn.SWITCH((INDIRECT($F354&amp;"!"&amp;"$B"&amp;$G354)),"Lundi",1,"Mardi",1,"Mercredi",1,"Jeudi",1,"Vendredi",1,"Samedi",2,"Dimanche",3)</f>
        <v>1</v>
      </c>
      <c r="D354" cm="1">
        <f t="array" aca="1" ref="D354" ca="1">IF(ISNA(VLOOKUP((INDIRECT($F354&amp;"!"&amp;"$C"&amp;$G354)),$A$3:$A$20,1,0)),,3)</f>
        <v>0</v>
      </c>
      <c r="E354">
        <f t="shared" ca="1" si="9"/>
        <v>1</v>
      </c>
      <c r="F354" t="s">
        <v>254</v>
      </c>
      <c r="G354">
        <v>22</v>
      </c>
    </row>
    <row r="355" spans="2:7" x14ac:dyDescent="0.25">
      <c r="B355">
        <v>353</v>
      </c>
      <c r="C355" cm="1">
        <f t="array" aca="1" ref="C355" ca="1">_xlfn.SWITCH((INDIRECT($F355&amp;"!"&amp;"$B"&amp;$G355)),"Lundi",1,"Mardi",1,"Mercredi",1,"Jeudi",1,"Vendredi",1,"Samedi",2,"Dimanche",3)</f>
        <v>1</v>
      </c>
      <c r="D355" cm="1">
        <f t="array" aca="1" ref="D355" ca="1">IF(ISNA(VLOOKUP((INDIRECT($F355&amp;"!"&amp;"$C"&amp;$G355)),$A$3:$A$20,1,0)),,3)</f>
        <v>0</v>
      </c>
      <c r="E355">
        <f t="shared" ca="1" si="9"/>
        <v>1</v>
      </c>
      <c r="F355" t="s">
        <v>254</v>
      </c>
      <c r="G355">
        <v>23</v>
      </c>
    </row>
    <row r="356" spans="2:7" x14ac:dyDescent="0.25">
      <c r="B356">
        <v>354</v>
      </c>
      <c r="C356" cm="1">
        <f t="array" aca="1" ref="C356" ca="1">_xlfn.SWITCH((INDIRECT($F356&amp;"!"&amp;"$B"&amp;$G356)),"Lundi",1,"Mardi",1,"Mercredi",1,"Jeudi",1,"Vendredi",1,"Samedi",2,"Dimanche",3)</f>
        <v>1</v>
      </c>
      <c r="D356" cm="1">
        <f t="array" aca="1" ref="D356" ca="1">IF(ISNA(VLOOKUP((INDIRECT($F356&amp;"!"&amp;"$C"&amp;$G356)),$A$3:$A$20,1,0)),,3)</f>
        <v>0</v>
      </c>
      <c r="E356">
        <f t="shared" ca="1" si="9"/>
        <v>1</v>
      </c>
      <c r="F356" t="s">
        <v>254</v>
      </c>
      <c r="G356">
        <v>24</v>
      </c>
    </row>
    <row r="357" spans="2:7" x14ac:dyDescent="0.25">
      <c r="B357">
        <v>355</v>
      </c>
      <c r="C357" cm="1">
        <f t="array" aca="1" ref="C357" ca="1">_xlfn.SWITCH((INDIRECT($F357&amp;"!"&amp;"$B"&amp;$G357)),"Lundi",1,"Mardi",1,"Mercredi",1,"Jeudi",1,"Vendredi",1,"Samedi",2,"Dimanche",3)</f>
        <v>1</v>
      </c>
      <c r="D357" cm="1">
        <f t="array" aca="1" ref="D357" ca="1">IF(ISNA(VLOOKUP((INDIRECT($F357&amp;"!"&amp;"$C"&amp;$G357)),$A$3:$A$20,1,0)),,3)</f>
        <v>0</v>
      </c>
      <c r="E357">
        <f t="shared" ca="1" si="9"/>
        <v>1</v>
      </c>
      <c r="F357" t="s">
        <v>254</v>
      </c>
      <c r="G357">
        <v>25</v>
      </c>
    </row>
    <row r="358" spans="2:7" x14ac:dyDescent="0.25">
      <c r="B358">
        <v>356</v>
      </c>
      <c r="C358" cm="1">
        <f t="array" aca="1" ref="C358" ca="1">_xlfn.SWITCH((INDIRECT($F358&amp;"!"&amp;"$B"&amp;$G358)),"Lundi",1,"Mardi",1,"Mercredi",1,"Jeudi",1,"Vendredi",1,"Samedi",2,"Dimanche",3)</f>
        <v>1</v>
      </c>
      <c r="D358" cm="1">
        <f t="array" aca="1" ref="D358" ca="1">IF(ISNA(VLOOKUP((INDIRECT($F358&amp;"!"&amp;"$C"&amp;$G358)),$A$3:$A$20,1,0)),,3)</f>
        <v>0</v>
      </c>
      <c r="E358">
        <f t="shared" ca="1" si="9"/>
        <v>1</v>
      </c>
      <c r="F358" t="s">
        <v>254</v>
      </c>
      <c r="G358">
        <v>26</v>
      </c>
    </row>
    <row r="359" spans="2:7" x14ac:dyDescent="0.25">
      <c r="B359">
        <v>357</v>
      </c>
      <c r="C359" cm="1">
        <f t="array" aca="1" ref="C359" ca="1">_xlfn.SWITCH((INDIRECT($F359&amp;"!"&amp;"$B"&amp;$G359)),"Lundi",1,"Mardi",1,"Mercredi",1,"Jeudi",1,"Vendredi",1,"Samedi",2,"Dimanche",3)</f>
        <v>2</v>
      </c>
      <c r="D359" cm="1">
        <f t="array" aca="1" ref="D359" ca="1">IF(ISNA(VLOOKUP((INDIRECT($F359&amp;"!"&amp;"$C"&amp;$G359)),$A$3:$A$20,1,0)),,3)</f>
        <v>0</v>
      </c>
      <c r="E359">
        <f t="shared" ca="1" si="9"/>
        <v>2</v>
      </c>
      <c r="F359" t="s">
        <v>254</v>
      </c>
      <c r="G359">
        <v>27</v>
      </c>
    </row>
    <row r="360" spans="2:7" x14ac:dyDescent="0.25">
      <c r="B360">
        <v>358</v>
      </c>
      <c r="C360" cm="1">
        <f t="array" aca="1" ref="C360" ca="1">_xlfn.SWITCH((INDIRECT($F360&amp;"!"&amp;"$B"&amp;$G360)),"Lundi",1,"Mardi",1,"Mercredi",1,"Jeudi",1,"Vendredi",1,"Samedi",2,"Dimanche",3)</f>
        <v>3</v>
      </c>
      <c r="D360" cm="1">
        <f t="array" aca="1" ref="D360" ca="1">IF(ISNA(VLOOKUP((INDIRECT($F360&amp;"!"&amp;"$C"&amp;$G360)),$A$3:$A$20,1,0)),,3)</f>
        <v>0</v>
      </c>
      <c r="E360">
        <f t="shared" ca="1" si="9"/>
        <v>3</v>
      </c>
      <c r="F360" t="s">
        <v>254</v>
      </c>
      <c r="G360">
        <v>28</v>
      </c>
    </row>
    <row r="361" spans="2:7" x14ac:dyDescent="0.25">
      <c r="B361">
        <v>359</v>
      </c>
      <c r="C361" cm="1">
        <f t="array" aca="1" ref="C361" ca="1">_xlfn.SWITCH((INDIRECT($F361&amp;"!"&amp;"$B"&amp;$G361)),"Lundi",1,"Mardi",1,"Mercredi",1,"Jeudi",1,"Vendredi",1,"Samedi",2,"Dimanche",3)</f>
        <v>1</v>
      </c>
      <c r="D361" cm="1">
        <f t="array" aca="1" ref="D361" ca="1">IF(ISNA(VLOOKUP((INDIRECT($F361&amp;"!"&amp;"$C"&amp;$G361)),$A$3:$A$20,1,0)),,3)</f>
        <v>0</v>
      </c>
      <c r="E361">
        <f t="shared" ca="1" si="9"/>
        <v>1</v>
      </c>
      <c r="F361" t="s">
        <v>254</v>
      </c>
      <c r="G361">
        <v>29</v>
      </c>
    </row>
    <row r="362" spans="2:7" x14ac:dyDescent="0.25">
      <c r="B362">
        <v>360</v>
      </c>
      <c r="C362" cm="1">
        <f t="array" aca="1" ref="C362" ca="1">_xlfn.SWITCH((INDIRECT($F362&amp;"!"&amp;"$B"&amp;$G362)),"Lundi",1,"Mardi",1,"Mercredi",1,"Jeudi",1,"Vendredi",1,"Samedi",2,"Dimanche",3)</f>
        <v>1</v>
      </c>
      <c r="D362" cm="1">
        <f t="array" aca="1" ref="D362" ca="1">IF(ISNA(VLOOKUP((INDIRECT($F362&amp;"!"&amp;"$C"&amp;$G362)),$A$3:$A$20,1,0)),,3)</f>
        <v>0</v>
      </c>
      <c r="E362">
        <f t="shared" ca="1" si="9"/>
        <v>1</v>
      </c>
      <c r="F362" t="s">
        <v>254</v>
      </c>
      <c r="G362">
        <v>30</v>
      </c>
    </row>
    <row r="363" spans="2:7" x14ac:dyDescent="0.25">
      <c r="B363">
        <v>361</v>
      </c>
      <c r="C363" cm="1">
        <f t="array" aca="1" ref="C363" ca="1">_xlfn.SWITCH((INDIRECT($F363&amp;"!"&amp;"$B"&amp;$G363)),"Lundi",1,"Mardi",1,"Mercredi",1,"Jeudi",1,"Vendredi",1,"Samedi",2,"Dimanche",3)</f>
        <v>1</v>
      </c>
      <c r="D363" cm="1">
        <f t="array" aca="1" ref="D363" ca="1">IF(ISNA(VLOOKUP((INDIRECT($F363&amp;"!"&amp;"$C"&amp;$G363)),$A$3:$A$20,1,0)),,3)</f>
        <v>0</v>
      </c>
      <c r="E363">
        <f t="shared" ca="1" si="9"/>
        <v>1</v>
      </c>
      <c r="F363" t="s">
        <v>254</v>
      </c>
      <c r="G363">
        <v>31</v>
      </c>
    </row>
    <row r="364" spans="2:7" x14ac:dyDescent="0.25">
      <c r="B364">
        <v>362</v>
      </c>
      <c r="C364" cm="1">
        <f t="array" aca="1" ref="C364" ca="1">_xlfn.SWITCH((INDIRECT($F364&amp;"!"&amp;"$B"&amp;$G364)),"Lundi",1,"Mardi",1,"Mercredi",1,"Jeudi",1,"Vendredi",1,"Samedi",2,"Dimanche",3)</f>
        <v>1</v>
      </c>
      <c r="D364" cm="1">
        <f t="array" aca="1" ref="D364" ca="1">IF(ISNA(VLOOKUP((INDIRECT($F364&amp;"!"&amp;"$C"&amp;$G364)),$A$3:$A$20,1,0)),,3)</f>
        <v>0</v>
      </c>
      <c r="E364">
        <f t="shared" ca="1" si="9"/>
        <v>1</v>
      </c>
      <c r="F364" t="s">
        <v>254</v>
      </c>
      <c r="G364">
        <v>32</v>
      </c>
    </row>
    <row r="365" spans="2:7" x14ac:dyDescent="0.25">
      <c r="B365">
        <v>363</v>
      </c>
      <c r="C365" cm="1">
        <f t="array" aca="1" ref="C365" ca="1">_xlfn.SWITCH((INDIRECT($F365&amp;"!"&amp;"$B"&amp;$G365)),"Lundi",1,"Mardi",1,"Mercredi",1,"Jeudi",1,"Vendredi",1,"Samedi",2,"Dimanche",3)</f>
        <v>1</v>
      </c>
      <c r="D365" cm="1">
        <f t="array" aca="1" ref="D365" ca="1">IF(ISNA(VLOOKUP((INDIRECT($F365&amp;"!"&amp;"$C"&amp;$G365)),$A$3:$A$20,1,0)),,3)</f>
        <v>0</v>
      </c>
      <c r="E365">
        <f t="shared" ca="1" si="9"/>
        <v>1</v>
      </c>
      <c r="F365" t="s">
        <v>254</v>
      </c>
      <c r="G365">
        <v>33</v>
      </c>
    </row>
  </sheetData>
  <sheetProtection algorithmName="SHA-512" hashValue="nstTlNygxzCgPtsayQPKk0z/cvdJJj3CUM3rrpo7Mj+unXu3lh1/i+7xnfl17uhJTkbnjK2ZRSzunboI5zyGxw==" saltValue="Y6ZmTq40UezlZ9KQsVIRjA==" spinCount="100000" sheet="1" objects="1" scenarios="1"/>
  <mergeCells count="2">
    <mergeCell ref="J2:K2"/>
    <mergeCell ref="P2:S2"/>
  </mergeCells>
  <phoneticPr fontId="1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E34D-FF94-4A17-8FE6-9A22D258825A}">
  <dimension ref="A1:AO365"/>
  <sheetViews>
    <sheetView topLeftCell="T4" workbookViewId="0">
      <selection activeCell="W4" sqref="W4"/>
    </sheetView>
  </sheetViews>
  <sheetFormatPr baseColWidth="10" defaultRowHeight="15" x14ac:dyDescent="0.25"/>
  <cols>
    <col min="1" max="1" width="7" bestFit="1" customWidth="1"/>
    <col min="2" max="2" width="7" customWidth="1"/>
    <col min="7" max="7" width="15.140625" style="4" customWidth="1"/>
    <col min="8" max="8" width="12" bestFit="1" customWidth="1"/>
    <col min="12" max="12" width="11.42578125" style="3"/>
    <col min="13" max="13" width="11.28515625" style="5" bestFit="1" customWidth="1"/>
    <col min="14" max="14" width="11.28515625" customWidth="1"/>
    <col min="15" max="15" width="18.28515625" style="3" bestFit="1" customWidth="1"/>
    <col min="16" max="16" width="12.28515625" bestFit="1" customWidth="1"/>
    <col min="17" max="17" width="12.28515625" customWidth="1"/>
    <col min="18" max="18" width="19.28515625" style="3" bestFit="1" customWidth="1"/>
    <col min="19" max="19" width="14.7109375" customWidth="1"/>
    <col min="20" max="20" width="13.5703125" customWidth="1"/>
  </cols>
  <sheetData>
    <row r="1" spans="1:41" x14ac:dyDescent="0.25">
      <c r="I1" s="140"/>
      <c r="V1" s="192" t="s">
        <v>278</v>
      </c>
      <c r="W1" s="192"/>
      <c r="X1" s="192"/>
      <c r="Y1" s="192"/>
      <c r="Z1" s="192"/>
      <c r="AA1" s="192"/>
      <c r="AB1" s="192"/>
      <c r="AC1" s="192"/>
      <c r="AD1" s="192"/>
      <c r="AE1" s="192"/>
      <c r="AF1" s="192" t="s">
        <v>279</v>
      </c>
      <c r="AG1" s="192"/>
      <c r="AH1" s="192"/>
      <c r="AI1" s="192"/>
      <c r="AJ1" s="192"/>
      <c r="AK1" s="192"/>
      <c r="AL1" s="192"/>
      <c r="AM1" s="192"/>
      <c r="AN1" s="192"/>
      <c r="AO1" s="192"/>
    </row>
    <row r="2" spans="1:41" ht="75" x14ac:dyDescent="0.25">
      <c r="A2" t="s">
        <v>12</v>
      </c>
      <c r="B2" s="2" t="s">
        <v>85</v>
      </c>
      <c r="C2" t="s">
        <v>57</v>
      </c>
      <c r="D2" t="s">
        <v>61</v>
      </c>
      <c r="E2" t="s">
        <v>60</v>
      </c>
      <c r="F2" t="s">
        <v>13</v>
      </c>
      <c r="G2" s="12" t="s">
        <v>62</v>
      </c>
      <c r="H2" s="2" t="s">
        <v>267</v>
      </c>
      <c r="I2" s="2" t="s">
        <v>28</v>
      </c>
      <c r="J2" s="2" t="s">
        <v>29</v>
      </c>
      <c r="K2" s="2" t="s">
        <v>19</v>
      </c>
      <c r="L2" s="19" t="s">
        <v>101</v>
      </c>
      <c r="M2" s="5" t="s">
        <v>20</v>
      </c>
      <c r="N2" t="s">
        <v>27</v>
      </c>
      <c r="O2" s="3" t="s">
        <v>25</v>
      </c>
      <c r="P2" t="s">
        <v>23</v>
      </c>
      <c r="Q2" t="s">
        <v>27</v>
      </c>
      <c r="R2" s="3" t="s">
        <v>26</v>
      </c>
      <c r="S2" s="2" t="s">
        <v>39</v>
      </c>
      <c r="T2" s="2" t="s">
        <v>40</v>
      </c>
      <c r="U2" s="2" t="s">
        <v>117</v>
      </c>
      <c r="V2" s="2" t="s">
        <v>277</v>
      </c>
      <c r="W2" s="2" t="s">
        <v>268</v>
      </c>
      <c r="X2" s="2" t="s">
        <v>271</v>
      </c>
      <c r="Y2" s="2" t="s">
        <v>272</v>
      </c>
      <c r="Z2" s="2" t="s">
        <v>269</v>
      </c>
      <c r="AA2" s="2" t="s">
        <v>270</v>
      </c>
      <c r="AB2" s="2" t="s">
        <v>275</v>
      </c>
      <c r="AC2" s="2" t="s">
        <v>273</v>
      </c>
      <c r="AD2" s="2" t="s">
        <v>274</v>
      </c>
      <c r="AE2" s="2" t="s">
        <v>276</v>
      </c>
      <c r="AF2" s="2" t="s">
        <v>277</v>
      </c>
      <c r="AG2" s="2" t="s">
        <v>268</v>
      </c>
      <c r="AH2" s="2" t="s">
        <v>271</v>
      </c>
      <c r="AI2" s="2" t="s">
        <v>272</v>
      </c>
      <c r="AJ2" s="2" t="s">
        <v>269</v>
      </c>
      <c r="AK2" s="2" t="s">
        <v>270</v>
      </c>
      <c r="AL2" s="2" t="s">
        <v>275</v>
      </c>
      <c r="AM2" s="2" t="s">
        <v>273</v>
      </c>
      <c r="AN2" s="2" t="s">
        <v>274</v>
      </c>
      <c r="AO2" s="2" t="s">
        <v>276</v>
      </c>
    </row>
    <row r="3" spans="1:41" x14ac:dyDescent="0.25">
      <c r="A3">
        <v>1</v>
      </c>
      <c r="B3">
        <f ca="1">Data!E3</f>
        <v>1</v>
      </c>
      <c r="C3" t="s">
        <v>58</v>
      </c>
      <c r="D3">
        <v>4</v>
      </c>
      <c r="E3" t="str">
        <f ca="1">IF(COUNTIF(INDIRECT($C3 &amp; "!" &amp; "$K" &amp; $D3 &amp; ":$O" &amp; $D3),"Oui")&gt;=1,"Oui","Non")</f>
        <v>Non</v>
      </c>
      <c r="F3" t="str">
        <f ca="1">IF(Data!$D3&gt;=3,"Oui","Non")</f>
        <v>Non</v>
      </c>
      <c r="G3" s="4" t="str" cm="1">
        <f t="array" aca="1" ref="G3" ca="1">IF(OR(AND(Data!$E3=4,ISBLANK(INDIRECT($C3&amp;"!"&amp;"$D"&amp;$D3&amp;":$I"&amp;$D3))),$E3="Oui"),_xlfn.SWITCH(Informations!$E$10,"Oui",0.5,"Non",0.4,"Erreur"),"NA")</f>
        <v>NA</v>
      </c>
      <c r="H3" s="14" cm="1">
        <f t="array" aca="1" ref="H3" ca="1">_xlfn.SWITCH($G3,"NA",(INDIRECT($C3&amp;"!"&amp;"$E"&amp;$D3))-(INDIRECT($C3&amp;"!"&amp;"$D"&amp;$D3)),0.4,$G3,0.5,$G3,"Erreur","Erreur","Erreur")</f>
        <v>0</v>
      </c>
      <c r="I3" cm="1">
        <f t="array" aca="1" ref="I3" ca="1">IF($G3="NA",INDIRECT($C3&amp;"!"&amp;"$H"&amp;$D3)+INDIRECT($C3&amp;"!"&amp;"$I"&amp;$D3)+INDIRECT($C3&amp;"!"&amp;"$J"&amp;$D3),0)</f>
        <v>0</v>
      </c>
      <c r="J3" cm="1">
        <f t="array" aca="1" ref="J3" ca="1">IF($G3="NA",(INDIRECT($C3&amp;"!"&amp;"$K"&amp;$D3)),0)</f>
        <v>0</v>
      </c>
      <c r="K3" s="4">
        <f t="shared" ref="K3:K66" ca="1" si="0">SUM($H3:$J3)</f>
        <v>0</v>
      </c>
      <c r="L3" s="3">
        <f ca="1">_xlfn.CEILING.MATH($K3,"1:00")</f>
        <v>0</v>
      </c>
      <c r="M3" s="5" cm="1">
        <f t="array" aca="1" ref="M3" ca="1">IF((INDIRECT($C3&amp;"!"&amp;"$D"&amp;$D3))="",,_xlfn.IFS(INDIRECT($C3&amp;"!"&amp;"$E"&amp;$D3)&lt;(1/3),INDIRECT($C3&amp;"!"&amp;"$E"&amp;$D3)-INDIRECT($C3&amp;"!"&amp;"$D"&amp;$D3),INDIRECT($C3&amp;"!"&amp;"$E"&amp;$D3)&gt;=(1/3),Data!$H$3-(INDIRECT($C3&amp;"!"&amp;"$D"&amp;$D3))))+INDIRECT($C3&amp;"!"&amp;"$H"&amp;$D3)</f>
        <v>0</v>
      </c>
      <c r="N3" s="5">
        <f ca="1">IF(M3&lt;0,,M3)</f>
        <v>0</v>
      </c>
      <c r="O3" s="6">
        <f ca="1">_xlfn.CEILING.MATH($N3,"1:00")</f>
        <v>0</v>
      </c>
      <c r="P3" s="5" cm="1">
        <f t="array" aca="1" ref="P3" ca="1">IF((INDIRECT($C3&amp;"!"&amp;"$D"&amp;$D3))="",,_xlfn.IFS(INDIRECT($C3&amp;"!"&amp;"$D"&amp;$D3)&gt;(2/3),INDIRECT($C3&amp;"!"&amp;"$E"&amp;$D3)-INDIRECT($C3&amp;"!"&amp;"$D"&amp;$D3),INDIRECT($C3&amp;"!"&amp;"$D"&amp;$D3)&lt;=(2/3),INDIRECT($C3&amp;"!"&amp;"$E"&amp;$D3)-Data!$H$4))+INDIRECT($C3&amp;"!"&amp;"$J"&amp;$D3)</f>
        <v>0</v>
      </c>
      <c r="Q3" s="4">
        <f ca="1">IF(P3&lt;0,,P3)</f>
        <v>0</v>
      </c>
      <c r="R3" s="6">
        <f ca="1">_xlfn.CEILING.MATH($Q3,"1:00")</f>
        <v>0</v>
      </c>
      <c r="S3" s="4">
        <f ca="1">IF(VLOOKUP(A3,Data!B:E,4)&gt;=2,K3,N3+Q3)</f>
        <v>0</v>
      </c>
      <c r="T3" s="4">
        <f ca="1">IF(VLOOKUP(A3,Data!B:E,4)&gt;=2,,K3-N3-Q3)</f>
        <v>0</v>
      </c>
      <c r="V3" t="str">
        <f>IF(AND(Octobre!$F4="",Octobre!$G4=""),"Non","Oui")</f>
        <v>Non</v>
      </c>
      <c r="W3">
        <f>Octobre!$F4</f>
        <v>0</v>
      </c>
      <c r="X3">
        <f>IF(OR(Octobre!$G4=1,AND(Octobre!$G4&lt;&gt;1,Octobre!$G4&gt;Calculs!W3+0.5)),Calculs!W3+0.5,Octobre!$G4+INT(W3))</f>
        <v>0</v>
      </c>
      <c r="Y3">
        <f>MEDIAN(W3:X3)</f>
        <v>0</v>
      </c>
      <c r="Z3">
        <f>IF(AND(W3=INT(W3),Octobre!$F4&lt;&gt;""),W3+1,ROUNDUP(W3,0))</f>
        <v>0</v>
      </c>
      <c r="AA3">
        <f>ROUNDUP(X3,0)</f>
        <v>0</v>
      </c>
      <c r="AB3" t="str">
        <f>IF(Z3=AA3,"Oui","Non")</f>
        <v>Oui</v>
      </c>
      <c r="AC3">
        <f>Y3-INT(Y3)</f>
        <v>0</v>
      </c>
      <c r="AD3" t="str">
        <f>IF(OR(AC3&gt;=(20/24),AC3&lt;=(1/3)),"Oui","Non")</f>
        <v>Oui</v>
      </c>
      <c r="AE3" t="str">
        <f>IF(V3="Oui",IF(AND($B3=1,AB3="Oui",AD3="Non"),50,75),"")</f>
        <v/>
      </c>
      <c r="AF3" t="str">
        <f>IF(AND(Octobre!$F4="",Octobre!$G4=""),"Non","Oui")</f>
        <v>Non</v>
      </c>
      <c r="AG3">
        <f>IF(AF3="Non",0,IF(Octobre!G4-Octobre!F4&lt;=0.5,0,X3))</f>
        <v>0</v>
      </c>
      <c r="AH3">
        <f>IF(OR(Octobre!$G4=1,AND(Octobre!$G4&lt;&gt;1,Octobre!$G4&gt;Calculs!AG3+0.5)),Calculs!AG3+0.5,Octobre!$G4+INT(AG3))</f>
        <v>0</v>
      </c>
      <c r="AI3">
        <f>MEDIAN(AG3:AH3)</f>
        <v>0</v>
      </c>
      <c r="AJ3">
        <f>IF(AND(AG3=INT(AG3),Octobre!$F4&lt;&gt;""),AG3+1,ROUNDUP(AG3,0))</f>
        <v>0</v>
      </c>
      <c r="AK3">
        <f>ROUNDUP(AH3,0)</f>
        <v>0</v>
      </c>
      <c r="AL3" t="str">
        <f>IF(AJ3=AK3,"Oui","Non")</f>
        <v>Oui</v>
      </c>
      <c r="AM3">
        <f>AI3-INT(AI3)</f>
        <v>0</v>
      </c>
      <c r="AN3" t="str">
        <f>IF(OR(AM3&gt;=(20/24),AM3&lt;=(1/3)),"Oui","Non")</f>
        <v>Oui</v>
      </c>
      <c r="AO3" t="str">
        <f>IF(AF3="Oui",IF(AND($B3=1,AL3="Oui",AN3="Non"),50,75),"")</f>
        <v/>
      </c>
    </row>
    <row r="4" spans="1:41" x14ac:dyDescent="0.25">
      <c r="A4">
        <v>2</v>
      </c>
      <c r="B4">
        <f ca="1">Data!E4</f>
        <v>2</v>
      </c>
      <c r="C4" t="s">
        <v>58</v>
      </c>
      <c r="D4">
        <v>5</v>
      </c>
      <c r="E4" t="str">
        <f t="shared" ref="E4:E67" ca="1" si="1">IF(COUNTIF(INDIRECT($C4 &amp; "!" &amp; "$K" &amp; $D4 &amp; ":$O" &amp; $D4),"Oui")&gt;=1,"Oui","Non")</f>
        <v>Non</v>
      </c>
      <c r="F4" t="str">
        <f ca="1">IF(Data!$D4&gt;=3,"Oui","Non")</f>
        <v>Non</v>
      </c>
      <c r="G4" s="4" t="str" cm="1">
        <f t="array" aca="1" ref="G4" ca="1">IF(OR(AND(Data!$E4=4,ISBLANK(INDIRECT($C4&amp;"!"&amp;"$D"&amp;$D4&amp;":$I"&amp;$D4))),$E4="Oui"),_xlfn.SWITCH(Informations!$E$10,"Oui",0.5,"Non",0.4,"Erreur"),"NA")</f>
        <v>NA</v>
      </c>
      <c r="H4" s="14" cm="1">
        <f t="array" aca="1" ref="H4" ca="1">_xlfn.SWITCH($G4,"NA",(INDIRECT($C4&amp;"!"&amp;"$E"&amp;$D4))-(INDIRECT($C4&amp;"!"&amp;"$D"&amp;$D4)),0.4,$G4,0.5,$G4,"Erreur","Erreur","Erreur")</f>
        <v>0</v>
      </c>
      <c r="I4" cm="1">
        <f t="array" aca="1" ref="I4" ca="1">IF($G4="NA",INDIRECT($C4&amp;"!"&amp;"$H"&amp;$D4)+INDIRECT($C4&amp;"!"&amp;"$I"&amp;$D4)+INDIRECT($C4&amp;"!"&amp;"$J"&amp;$D4),0)</f>
        <v>0</v>
      </c>
      <c r="J4" cm="1">
        <f t="array" aca="1" ref="J4" ca="1">IF($G4="NA",(INDIRECT($C4&amp;"!"&amp;"$K"&amp;$D4)),0)</f>
        <v>0</v>
      </c>
      <c r="K4" s="4">
        <f t="shared" ca="1" si="0"/>
        <v>0</v>
      </c>
      <c r="L4" s="3">
        <f t="shared" ref="L4:L67" ca="1" si="2">_xlfn.CEILING.MATH($K4,"1:00")</f>
        <v>0</v>
      </c>
      <c r="M4" s="5" cm="1">
        <f t="array" aca="1" ref="M4" ca="1">IF((INDIRECT($C4&amp;"!"&amp;"$D"&amp;$D4))="",,_xlfn.IFS(INDIRECT($C4&amp;"!"&amp;"$E"&amp;$D4)&lt;(1/3),INDIRECT($C4&amp;"!"&amp;"$E"&amp;$D4)-INDIRECT($C4&amp;"!"&amp;"$D"&amp;$D4),INDIRECT($C4&amp;"!"&amp;"$E"&amp;$D4)&gt;=(1/3),Data!$H$3-(INDIRECT($C4&amp;"!"&amp;"$D"&amp;$D4))))+INDIRECT($C4&amp;"!"&amp;"$H"&amp;$D4)</f>
        <v>0</v>
      </c>
      <c r="N4" s="5">
        <f t="shared" ref="N4:N67" ca="1" si="3">IF(M4&lt;0,,M4)</f>
        <v>0</v>
      </c>
      <c r="O4" s="6">
        <f t="shared" ref="O4:O67" ca="1" si="4">_xlfn.CEILING.MATH($N4,"1:00")</f>
        <v>0</v>
      </c>
      <c r="P4" s="5" cm="1">
        <f t="array" aca="1" ref="P4" ca="1">IF((INDIRECT($C4&amp;"!"&amp;"$D"&amp;$D4))="",,_xlfn.IFS(INDIRECT($C4&amp;"!"&amp;"$D"&amp;$D4)&gt;(2/3),INDIRECT($C4&amp;"!"&amp;"$E"&amp;$D4)-INDIRECT($C4&amp;"!"&amp;"$D"&amp;$D4),INDIRECT($C4&amp;"!"&amp;"$D"&amp;$D4)&lt;=(2/3),INDIRECT($C4&amp;"!"&amp;"$E"&amp;$D4)-Data!$H$4))+INDIRECT($C4&amp;"!"&amp;"$J"&amp;$D4)</f>
        <v>0</v>
      </c>
      <c r="Q4" s="4">
        <f t="shared" ref="Q4:Q67" ca="1" si="5">IF(P4&lt;0,,P4)</f>
        <v>0</v>
      </c>
      <c r="R4" s="6">
        <f t="shared" ref="R4:R67" ca="1" si="6">_xlfn.CEILING.MATH($Q4,"1:00")</f>
        <v>0</v>
      </c>
      <c r="S4" s="4">
        <f ca="1">IF(VLOOKUP(A4,Data!B:E,4)&gt;=2,K4,N4+Q4)</f>
        <v>0</v>
      </c>
      <c r="T4" s="4">
        <f ca="1">IF(VLOOKUP(A4,Data!B:E,4)&gt;=2,,K4-N4-Q4)</f>
        <v>0</v>
      </c>
      <c r="V4" t="str">
        <f ca="1">IF(AND(W4=0,X4=0),"Non","Oui")</f>
        <v>Non</v>
      </c>
      <c r="W4" cm="1">
        <f t="array" aca="1" ref="W4" ca="1">_xlfn.IFS(AND(INDIRECT($C4&amp;"!"&amp;"$G"&amp;$D4)-INDIRECT($C4&amp;"!"&amp;"$F"&amp;$D4)&lt;0.5,INDIRECT($C4&amp;"!"&amp;"$G"&amp;$D4)=1,INDIRECT($C5&amp;"!"&amp;"$F"&amp;$D5)=0),0,AND(INDIRECT($C3&amp;"!"&amp;"$G"&amp;$D3)-INDIRECT($C3&amp;"!"&amp;"$F"&amp;$D3)&lt;0.5,INDIRECT($C3&amp;"!"&amp;"$G"&amp;$D3)=1,INDIRECT($C4&amp;"!"&amp;"$F"&amp;$D4)=0),INDIRECT($C3&amp;"!"&amp;"$F"&amp;$D3),AND(INDIRECT($C3&amp;"!"&amp;"$G"&amp;$D3)-INDIRECT($C3&amp;"!"&amp;"$F"&amp;$D3)&lt;=0.5,INDIRECT($C3&amp;"!"&amp;"$G"&amp;$D3)=1,INDIRECT($C4&amp;"!"&amp;"$F"&amp;$D4)=0),Calculs!X3,AND(INDIRECT($C4&amp;"!"&amp;"$F"&amp;$D4)=0,INDIRECT($C3&amp;"!"&amp;"$G"&amp;$D3)=1),AH3,TRUE,INDIRECT($C4&amp;"!"&amp;"$F"&amp;$D4))</f>
        <v>0</v>
      </c>
      <c r="X4" cm="1">
        <f t="array" aca="1" ref="X4" ca="1">IF(AND(INDIRECT($C4&amp;"!"&amp;"$G"&amp;$D4)-INDIRECT($C4&amp;"!"&amp;"$F"&amp;$D4)&lt;0.5,INDIRECT($C4&amp;"!"&amp;"$G"&amp;$D4)=1,INDIRECT($C5&amp;"!"&amp;"$F"&amp;$D5)=0),0,IF(OR(INDIRECT($C4&amp;"!"&amp;"$G"&amp;$D4)=1,AND(INDIRECT($C4&amp;"!"&amp;"$G"&amp;$D4)&lt;&gt;1,INDIRECT($C4&amp;"!"&amp;"$G"&amp;$D4)&gt;Calculs!W4+0.5)),Calculs!W4+0.5,INDIRECT($C4&amp;"!"&amp;"$G"&amp;$D4)+ROUND(W4,0)))</f>
        <v>0</v>
      </c>
      <c r="Y4">
        <f t="shared" ref="Y4" ca="1" si="7">MEDIAN(W4:X4)</f>
        <v>0</v>
      </c>
      <c r="Z4" cm="1">
        <f t="array" aca="1" ref="Z4" ca="1">IF(AND(W4=INT(W4),INDIRECT($C4&amp;"!"&amp;"$F"&amp;$D4)&lt;&gt;""),W4+1,ROUNDUP(W4,0))</f>
        <v>0</v>
      </c>
      <c r="AA4">
        <f ca="1">ROUNDUP(X4,0)</f>
        <v>0</v>
      </c>
      <c r="AB4" t="str">
        <f t="shared" ref="AB4" ca="1" si="8">IF(Z4=AA4,"Oui","Non")</f>
        <v>Oui</v>
      </c>
      <c r="AC4">
        <f t="shared" ref="AC4" ca="1" si="9">Y4-INT(Y4)</f>
        <v>0</v>
      </c>
      <c r="AD4" t="str">
        <f t="shared" ref="AD4:AD188" ca="1" si="10">IF(OR(AC4&gt;=(20/24),AC4&lt;=(1/3)),"Oui","Non")</f>
        <v>Oui</v>
      </c>
      <c r="AE4" t="str">
        <f t="shared" ref="AE4" ca="1" si="11">IF(V4="Oui",IF(AND($B4=1,AB4="Oui",AD4="Non"),50,75),"")</f>
        <v/>
      </c>
      <c r="AF4" t="str">
        <f ca="1">IF(AND(AG4=0,AH4=0),"Non","Oui")</f>
        <v>Non</v>
      </c>
      <c r="AG4" cm="1">
        <f t="array" aca="1" ref="AG4" ca="1">IF(INDIRECT($C4&amp;"!"&amp;"$G"&amp;$D4)-INDIRECT($C4&amp;"!"&amp;"$F"&amp;$D4)&lt;=0.5,0,IF(AND(INDIRECT($C4&amp;"!"&amp;"$F"&amp;$D4)=0,INDIRECT($C3&amp;"!"&amp;"$G"&amp;$D3)=1),X4,INDIRECT($C4&amp;"!"&amp;"$F"&amp;$D4)))</f>
        <v>0</v>
      </c>
      <c r="AH4" cm="1">
        <f t="array" aca="1" ref="AH4" ca="1">IF(INDIRECT($C4&amp;"!"&amp;"$G"&amp;$D4)-INDIRECT($C4&amp;"!"&amp;"$F"&amp;$D4)&lt;=0.5,0,IF(OR(INDIRECT($C4&amp;"!"&amp;"$G"&amp;$D4)=1,AND(INDIRECT($C4&amp;"!"&amp;"$G"&amp;$D4)&lt;&gt;1,INDIRECT($C4&amp;"!"&amp;"$G"&amp;$D4)&gt;Calculs!AG4+0.5)),Calculs!AG4+0.5,INDIRECT($C4&amp;"!"&amp;"$G"&amp;$D4)+ROUND(AG4,0)))</f>
        <v>0</v>
      </c>
      <c r="AI4">
        <f t="shared" ref="AI4" ca="1" si="12">MEDIAN(AG4:AH4)</f>
        <v>0</v>
      </c>
      <c r="AJ4" cm="1">
        <f t="array" aca="1" ref="AJ4" ca="1">IF(AND(AG4=INT(AG4),INDIRECT($C4&amp;"!"&amp;"$F"&amp;$D4)&lt;&gt;""),AG4+1,ROUNDUP(AG4,0))</f>
        <v>0</v>
      </c>
      <c r="AK4">
        <f t="shared" ref="AK4" ca="1" si="13">ROUNDUP(AH4,0)</f>
        <v>0</v>
      </c>
      <c r="AL4" t="str">
        <f t="shared" ref="AL4" ca="1" si="14">IF(AJ4=AK4,"Oui","Non")</f>
        <v>Oui</v>
      </c>
      <c r="AM4">
        <f t="shared" ref="AM4" ca="1" si="15">AI4-INT(AI4)</f>
        <v>0</v>
      </c>
      <c r="AN4" t="str">
        <f t="shared" ref="AN4:AN188" ca="1" si="16">IF(OR(AM4&gt;=(20/24),AM4&lt;=(1/3)),"Oui","Non")</f>
        <v>Oui</v>
      </c>
      <c r="AO4" t="str">
        <f t="shared" ref="AO4" ca="1" si="17">IF(AF4="Oui",IF(AND($B4=1,AL4="Oui",AN4="Non"),50,75),"")</f>
        <v/>
      </c>
    </row>
    <row r="5" spans="1:41" x14ac:dyDescent="0.25">
      <c r="A5">
        <v>3</v>
      </c>
      <c r="B5">
        <f ca="1">Data!E5</f>
        <v>3</v>
      </c>
      <c r="C5" t="s">
        <v>58</v>
      </c>
      <c r="D5">
        <v>6</v>
      </c>
      <c r="E5" t="str">
        <f t="shared" ca="1" si="1"/>
        <v>Non</v>
      </c>
      <c r="F5" t="str">
        <f ca="1">IF(Data!$D5&gt;=3,"Oui","Non")</f>
        <v>Non</v>
      </c>
      <c r="G5" s="4" t="str" cm="1">
        <f t="array" aca="1" ref="G5" ca="1">IF(OR(AND(Data!$E5=4,ISBLANK(INDIRECT($C5&amp;"!"&amp;"$D"&amp;$D5&amp;":$I"&amp;$D5))),$E5="Oui"),_xlfn.SWITCH(Informations!$E$10,"Oui",0.5,"Non",0.4,"Erreur"),"NA")</f>
        <v>NA</v>
      </c>
      <c r="H5" s="14" cm="1">
        <f t="array" aca="1" ref="H5" ca="1">_xlfn.SWITCH($G5,"NA",(INDIRECT($C5&amp;"!"&amp;"$E"&amp;$D5))-(INDIRECT($C5&amp;"!"&amp;"$D"&amp;$D5)),0.4,$G5,0.5,$G5,"Erreur","Erreur","Erreur")</f>
        <v>0</v>
      </c>
      <c r="I5" cm="1">
        <f t="array" aca="1" ref="I5" ca="1">IF($G5="NA",INDIRECT($C5&amp;"!"&amp;"$H"&amp;$D5)+INDIRECT($C5&amp;"!"&amp;"$I"&amp;$D5)+INDIRECT($C5&amp;"!"&amp;"$J"&amp;$D5),0)</f>
        <v>0</v>
      </c>
      <c r="J5" cm="1">
        <f t="array" aca="1" ref="J5" ca="1">IF($G5="NA",(INDIRECT($C5&amp;"!"&amp;"$K"&amp;$D5)),0)</f>
        <v>0</v>
      </c>
      <c r="K5" s="4">
        <f t="shared" ca="1" si="0"/>
        <v>0</v>
      </c>
      <c r="L5" s="3">
        <f t="shared" ca="1" si="2"/>
        <v>0</v>
      </c>
      <c r="M5" s="5" cm="1">
        <f t="array" aca="1" ref="M5" ca="1">IF((INDIRECT($C5&amp;"!"&amp;"$D"&amp;$D5))="",,_xlfn.IFS(INDIRECT($C5&amp;"!"&amp;"$E"&amp;$D5)&lt;(1/3),INDIRECT($C5&amp;"!"&amp;"$E"&amp;$D5)-INDIRECT($C5&amp;"!"&amp;"$D"&amp;$D5),INDIRECT($C5&amp;"!"&amp;"$E"&amp;$D5)&gt;=(1/3),Data!$H$3-(INDIRECT($C5&amp;"!"&amp;"$D"&amp;$D5))))+INDIRECT($C5&amp;"!"&amp;"$H"&amp;$D5)</f>
        <v>0</v>
      </c>
      <c r="N5" s="5">
        <f t="shared" ca="1" si="3"/>
        <v>0</v>
      </c>
      <c r="O5" s="6">
        <f t="shared" ca="1" si="4"/>
        <v>0</v>
      </c>
      <c r="P5" s="5" cm="1">
        <f t="array" aca="1" ref="P5" ca="1">IF((INDIRECT($C5&amp;"!"&amp;"$D"&amp;$D5))="",,_xlfn.IFS(INDIRECT($C5&amp;"!"&amp;"$D"&amp;$D5)&gt;(2/3),INDIRECT($C5&amp;"!"&amp;"$E"&amp;$D5)-INDIRECT($C5&amp;"!"&amp;"$D"&amp;$D5),INDIRECT($C5&amp;"!"&amp;"$D"&amp;$D5)&lt;=(2/3),INDIRECT($C5&amp;"!"&amp;"$E"&amp;$D5)-Data!$H$4))+INDIRECT($C5&amp;"!"&amp;"$J"&amp;$D5)</f>
        <v>0</v>
      </c>
      <c r="Q5" s="4">
        <f t="shared" ca="1" si="5"/>
        <v>0</v>
      </c>
      <c r="R5" s="6">
        <f t="shared" ca="1" si="6"/>
        <v>0</v>
      </c>
      <c r="S5" s="4">
        <f ca="1">IF(VLOOKUP(A5,Data!B:E,4)&gt;=2,K5,N5+Q5)</f>
        <v>0</v>
      </c>
      <c r="T5" s="4">
        <f ca="1">IF(VLOOKUP(A5,Data!B:E,4)&gt;=2,,K5-N5-Q5)</f>
        <v>0</v>
      </c>
      <c r="U5" s="4">
        <f ca="1">AVERAGE(K3:K5)*7</f>
        <v>0</v>
      </c>
      <c r="V5" t="str">
        <f t="shared" ref="V5:V68" ca="1" si="18">IF(AND(W5=0,X5=0),"Non","Oui")</f>
        <v>Non</v>
      </c>
      <c r="W5" cm="1">
        <f t="array" aca="1" ref="W5" ca="1">_xlfn.IFS(AND(INDIRECT($C5&amp;"!"&amp;"$G"&amp;$D5)-INDIRECT($C5&amp;"!"&amp;"$F"&amp;$D5)&lt;0.5,INDIRECT($C5&amp;"!"&amp;"$G"&amp;$D5)=1,INDIRECT($C6&amp;"!"&amp;"$F"&amp;$D6)=0),0,AND(INDIRECT($C4&amp;"!"&amp;"$G"&amp;$D4)-INDIRECT($C4&amp;"!"&amp;"$F"&amp;$D4)&lt;0.5,INDIRECT($C4&amp;"!"&amp;"$G"&amp;$D4)=1,INDIRECT($C5&amp;"!"&amp;"$F"&amp;$D5)=0),INDIRECT($C4&amp;"!"&amp;"$F"&amp;$D4),AND(INDIRECT($C4&amp;"!"&amp;"$G"&amp;$D4)-INDIRECT($C4&amp;"!"&amp;"$F"&amp;$D4)&lt;=0.5,INDIRECT($C4&amp;"!"&amp;"$G"&amp;$D4)=1,INDIRECT($C5&amp;"!"&amp;"$F"&amp;$D5)=0),Calculs!X4,AND(INDIRECT($C5&amp;"!"&amp;"$F"&amp;$D5)=0,INDIRECT($C4&amp;"!"&amp;"$G"&amp;$D4)=1),AH4,TRUE,INDIRECT($C5&amp;"!"&amp;"$F"&amp;$D5))</f>
        <v>0</v>
      </c>
      <c r="X5" cm="1">
        <f t="array" aca="1" ref="X5" ca="1">IF(AND(INDIRECT($C5&amp;"!"&amp;"$G"&amp;$D5)-INDIRECT($C5&amp;"!"&amp;"$F"&amp;$D5)&lt;0.5,INDIRECT($C5&amp;"!"&amp;"$G"&amp;$D5)=1,INDIRECT($C6&amp;"!"&amp;"$F"&amp;$D6)=0),0,IF(OR(INDIRECT($C5&amp;"!"&amp;"$G"&amp;$D5)=1,AND(INDIRECT($C5&amp;"!"&amp;"$G"&amp;$D5)&lt;&gt;1,INDIRECT($C5&amp;"!"&amp;"$G"&amp;$D5)&gt;Calculs!W5+0.5)),Calculs!W5+0.5,INDIRECT($C5&amp;"!"&amp;"$G"&amp;$D5)+ROUND(W5,0)))</f>
        <v>0</v>
      </c>
      <c r="Y5">
        <f t="shared" ref="Y5:Y68" ca="1" si="19">MEDIAN(W5:X5)</f>
        <v>0</v>
      </c>
      <c r="Z5" cm="1">
        <f t="array" aca="1" ref="Z5" ca="1">IF(AND(W5=INT(W5),INDIRECT($C5&amp;"!"&amp;"$F"&amp;$D5)&lt;&gt;""),W5+1,ROUNDUP(W5,0))</f>
        <v>0</v>
      </c>
      <c r="AA5">
        <f t="shared" ref="AA5:AA68" ca="1" si="20">ROUNDUP(X5,0)</f>
        <v>0</v>
      </c>
      <c r="AB5" t="str">
        <f t="shared" ref="AB5:AB68" ca="1" si="21">IF(Z5=AA5,"Oui","Non")</f>
        <v>Oui</v>
      </c>
      <c r="AC5">
        <f t="shared" ref="AC5:AC68" ca="1" si="22">Y5-INT(Y5)</f>
        <v>0</v>
      </c>
      <c r="AD5" t="str">
        <f t="shared" ca="1" si="10"/>
        <v>Oui</v>
      </c>
      <c r="AE5" t="str">
        <f t="shared" ref="AE5:AE68" ca="1" si="23">IF(V5="Oui",IF(AND($B5=1,AB5="Oui",AD5="Non"),50,75),"")</f>
        <v/>
      </c>
      <c r="AF5" t="str">
        <f t="shared" ref="AF5:AF68" ca="1" si="24">IF(AND(AG5=0,AH5=0),"Non","Oui")</f>
        <v>Non</v>
      </c>
      <c r="AG5" cm="1">
        <f t="array" aca="1" ref="AG5" ca="1">IF(INDIRECT($C5&amp;"!"&amp;"$G"&amp;$D5)-INDIRECT($C5&amp;"!"&amp;"$F"&amp;$D5)&lt;=0.5,0,IF(AND(INDIRECT($C5&amp;"!"&amp;"$F"&amp;$D5)=0,INDIRECT($C4&amp;"!"&amp;"$G"&amp;$D4)=1),X5,INDIRECT($C5&amp;"!"&amp;"$F"&amp;$D5)))</f>
        <v>0</v>
      </c>
      <c r="AH5" cm="1">
        <f t="array" aca="1" ref="AH5" ca="1">IF(INDIRECT($C5&amp;"!"&amp;"$G"&amp;$D5)-INDIRECT($C5&amp;"!"&amp;"$F"&amp;$D5)&lt;=0.5,0,IF(OR(INDIRECT($C5&amp;"!"&amp;"$G"&amp;$D5)=1,AND(INDIRECT($C5&amp;"!"&amp;"$G"&amp;$D5)&lt;&gt;1,INDIRECT($C5&amp;"!"&amp;"$G"&amp;$D5)&gt;Calculs!AG5+0.5)),Calculs!AG5+0.5,INDIRECT($C5&amp;"!"&amp;"$G"&amp;$D5)+ROUND(AG5,0)))</f>
        <v>0</v>
      </c>
      <c r="AI5">
        <f t="shared" ref="AI5:AI68" ca="1" si="25">MEDIAN(AG5:AH5)</f>
        <v>0</v>
      </c>
      <c r="AJ5" cm="1">
        <f t="array" aca="1" ref="AJ5" ca="1">IF(AND(AG5=INT(AG5),INDIRECT($C5&amp;"!"&amp;"$F"&amp;$D5)&lt;&gt;""),AG5+1,ROUNDUP(AG5,0))</f>
        <v>0</v>
      </c>
      <c r="AK5">
        <f t="shared" ref="AK5:AK68" ca="1" si="26">ROUNDUP(AH5,0)</f>
        <v>0</v>
      </c>
      <c r="AL5" t="str">
        <f t="shared" ref="AL5:AL68" ca="1" si="27">IF(AJ5=AK5,"Oui","Non")</f>
        <v>Oui</v>
      </c>
      <c r="AM5">
        <f t="shared" ref="AM5:AM68" ca="1" si="28">AI5-INT(AI5)</f>
        <v>0</v>
      </c>
      <c r="AN5" t="str">
        <f t="shared" ca="1" si="16"/>
        <v>Oui</v>
      </c>
      <c r="AO5" t="str">
        <f t="shared" ref="AO5:AO68" ca="1" si="29">IF(AF5="Oui",IF(AND($B5=1,AL5="Oui",AN5="Non"),50,75),"")</f>
        <v/>
      </c>
    </row>
    <row r="6" spans="1:41" x14ac:dyDescent="0.25">
      <c r="A6">
        <v>4</v>
      </c>
      <c r="B6">
        <f ca="1">Data!E6</f>
        <v>1</v>
      </c>
      <c r="C6" t="s">
        <v>58</v>
      </c>
      <c r="D6">
        <v>7</v>
      </c>
      <c r="E6" t="str">
        <f t="shared" ca="1" si="1"/>
        <v>Non</v>
      </c>
      <c r="F6" t="str">
        <f ca="1">IF(Data!$D6&gt;=3,"Oui","Non")</f>
        <v>Non</v>
      </c>
      <c r="G6" s="4" t="str" cm="1">
        <f t="array" aca="1" ref="G6" ca="1">IF(OR(AND(Data!$E6=4,ISBLANK(INDIRECT($C6&amp;"!"&amp;"$D"&amp;$D6&amp;":$I"&amp;$D6))),$E6="Oui"),_xlfn.SWITCH(Informations!$E$10,"Oui",0.5,"Non",0.4,"Erreur"),"NA")</f>
        <v>NA</v>
      </c>
      <c r="H6" s="14" cm="1">
        <f t="array" aca="1" ref="H6" ca="1">_xlfn.SWITCH($G6,"NA",(INDIRECT($C6&amp;"!"&amp;"$E"&amp;$D6))-(INDIRECT($C6&amp;"!"&amp;"$D"&amp;$D6)),0.4,$G6,0.5,$G6,"Erreur","Erreur","Erreur")</f>
        <v>0</v>
      </c>
      <c r="I6" cm="1">
        <f t="array" aca="1" ref="I6" ca="1">IF($G6="NA",INDIRECT($C6&amp;"!"&amp;"$H"&amp;$D6)+INDIRECT($C6&amp;"!"&amp;"$I"&amp;$D6)+INDIRECT($C6&amp;"!"&amp;"$J"&amp;$D6),0)</f>
        <v>0</v>
      </c>
      <c r="J6" cm="1">
        <f t="array" aca="1" ref="J6" ca="1">IF($G6="NA",(INDIRECT($C6&amp;"!"&amp;"$K"&amp;$D6)),0)</f>
        <v>0</v>
      </c>
      <c r="K6" s="4">
        <f t="shared" ca="1" si="0"/>
        <v>0</v>
      </c>
      <c r="L6" s="3">
        <f t="shared" ca="1" si="2"/>
        <v>0</v>
      </c>
      <c r="M6" s="5" cm="1">
        <f t="array" aca="1" ref="M6" ca="1">IF((INDIRECT($C6&amp;"!"&amp;"$D"&amp;$D6))="",,_xlfn.IFS(INDIRECT($C6&amp;"!"&amp;"$E"&amp;$D6)&lt;(1/3),INDIRECT($C6&amp;"!"&amp;"$E"&amp;$D6)-INDIRECT($C6&amp;"!"&amp;"$D"&amp;$D6),INDIRECT($C6&amp;"!"&amp;"$E"&amp;$D6)&gt;=(1/3),Data!$H$3-(INDIRECT($C6&amp;"!"&amp;"$D"&amp;$D6))))+INDIRECT($C6&amp;"!"&amp;"$H"&amp;$D6)</f>
        <v>0</v>
      </c>
      <c r="N6" s="5">
        <f t="shared" ca="1" si="3"/>
        <v>0</v>
      </c>
      <c r="O6" s="6">
        <f t="shared" ca="1" si="4"/>
        <v>0</v>
      </c>
      <c r="P6" s="5" cm="1">
        <f t="array" aca="1" ref="P6" ca="1">IF((INDIRECT($C6&amp;"!"&amp;"$D"&amp;$D6))="",,_xlfn.IFS(INDIRECT($C6&amp;"!"&amp;"$D"&amp;$D6)&gt;(2/3),INDIRECT($C6&amp;"!"&amp;"$E"&amp;$D6)-INDIRECT($C6&amp;"!"&amp;"$D"&amp;$D6),INDIRECT($C6&amp;"!"&amp;"$D"&amp;$D6)&lt;=(2/3),INDIRECT($C6&amp;"!"&amp;"$E"&amp;$D6)-Data!$H$4))+INDIRECT($C6&amp;"!"&amp;"$J"&amp;$D6)</f>
        <v>0</v>
      </c>
      <c r="Q6" s="4">
        <f t="shared" ca="1" si="5"/>
        <v>0</v>
      </c>
      <c r="R6" s="6">
        <f t="shared" ca="1" si="6"/>
        <v>0</v>
      </c>
      <c r="S6" s="4">
        <f ca="1">IF(VLOOKUP(A6,Data!B:E,4)&gt;=2,K6,N6+Q6)</f>
        <v>0</v>
      </c>
      <c r="T6" s="4">
        <f ca="1">IF(VLOOKUP(A6,Data!B:E,4)&gt;=2,,K6-N6-Q6)</f>
        <v>0</v>
      </c>
      <c r="V6" t="str">
        <f t="shared" ca="1" si="18"/>
        <v>Non</v>
      </c>
      <c r="W6" cm="1">
        <f t="array" aca="1" ref="W6" ca="1">_xlfn.IFS(AND(INDIRECT($C6&amp;"!"&amp;"$G"&amp;$D6)-INDIRECT($C6&amp;"!"&amp;"$F"&amp;$D6)&lt;0.5,INDIRECT($C6&amp;"!"&amp;"$G"&amp;$D6)=1,INDIRECT($C7&amp;"!"&amp;"$F"&amp;$D7)=0),0,AND(INDIRECT($C5&amp;"!"&amp;"$G"&amp;$D5)-INDIRECT($C5&amp;"!"&amp;"$F"&amp;$D5)&lt;0.5,INDIRECT($C5&amp;"!"&amp;"$G"&amp;$D5)=1,INDIRECT($C6&amp;"!"&amp;"$F"&amp;$D6)=0),INDIRECT($C5&amp;"!"&amp;"$F"&amp;$D5),AND(INDIRECT($C5&amp;"!"&amp;"$G"&amp;$D5)-INDIRECT($C5&amp;"!"&amp;"$F"&amp;$D5)&lt;=0.5,INDIRECT($C5&amp;"!"&amp;"$G"&amp;$D5)=1,INDIRECT($C6&amp;"!"&amp;"$F"&amp;$D6)=0),Calculs!X5,AND(INDIRECT($C6&amp;"!"&amp;"$F"&amp;$D6)=0,INDIRECT($C5&amp;"!"&amp;"$G"&amp;$D5)=1),AH5,TRUE,INDIRECT($C6&amp;"!"&amp;"$F"&amp;$D6))</f>
        <v>0</v>
      </c>
      <c r="X6" cm="1">
        <f t="array" aca="1" ref="X6" ca="1">IF(AND(INDIRECT($C6&amp;"!"&amp;"$G"&amp;$D6)-INDIRECT($C6&amp;"!"&amp;"$F"&amp;$D6)&lt;0.5,INDIRECT($C6&amp;"!"&amp;"$G"&amp;$D6)=1,INDIRECT($C7&amp;"!"&amp;"$F"&amp;$D7)=0),0,IF(OR(INDIRECT($C6&amp;"!"&amp;"$G"&amp;$D6)=1,AND(INDIRECT($C6&amp;"!"&amp;"$G"&amp;$D6)&lt;&gt;1,INDIRECT($C6&amp;"!"&amp;"$G"&amp;$D6)&gt;Calculs!W6+0.5)),Calculs!W6+0.5,INDIRECT($C6&amp;"!"&amp;"$G"&amp;$D6)+ROUND(W6,0)))</f>
        <v>0</v>
      </c>
      <c r="Y6">
        <f t="shared" ca="1" si="19"/>
        <v>0</v>
      </c>
      <c r="Z6" cm="1">
        <f t="array" aca="1" ref="Z6" ca="1">IF(AND(W6=INT(W6),INDIRECT($C6&amp;"!"&amp;"$F"&amp;$D6)&lt;&gt;""),W6+1,ROUNDUP(W6,0))</f>
        <v>0</v>
      </c>
      <c r="AA6">
        <f t="shared" ca="1" si="20"/>
        <v>0</v>
      </c>
      <c r="AB6" t="str">
        <f t="shared" ca="1" si="21"/>
        <v>Oui</v>
      </c>
      <c r="AC6">
        <f t="shared" ca="1" si="22"/>
        <v>0</v>
      </c>
      <c r="AD6" t="str">
        <f t="shared" ca="1" si="10"/>
        <v>Oui</v>
      </c>
      <c r="AE6" t="str">
        <f t="shared" ca="1" si="23"/>
        <v/>
      </c>
      <c r="AF6" t="str">
        <f t="shared" ca="1" si="24"/>
        <v>Non</v>
      </c>
      <c r="AG6" cm="1">
        <f t="array" aca="1" ref="AG6" ca="1">IF(INDIRECT($C6&amp;"!"&amp;"$G"&amp;$D6)-INDIRECT($C6&amp;"!"&amp;"$F"&amp;$D6)&lt;=0.5,0,IF(AND(INDIRECT($C6&amp;"!"&amp;"$F"&amp;$D6)=0,INDIRECT($C5&amp;"!"&amp;"$G"&amp;$D5)=1),X6,INDIRECT($C6&amp;"!"&amp;"$F"&amp;$D6)))</f>
        <v>0</v>
      </c>
      <c r="AH6" cm="1">
        <f t="array" aca="1" ref="AH6" ca="1">IF(INDIRECT($C6&amp;"!"&amp;"$G"&amp;$D6)-INDIRECT($C6&amp;"!"&amp;"$F"&amp;$D6)&lt;=0.5,0,IF(OR(INDIRECT($C6&amp;"!"&amp;"$G"&amp;$D6)=1,AND(INDIRECT($C6&amp;"!"&amp;"$G"&amp;$D6)&lt;&gt;1,INDIRECT($C6&amp;"!"&amp;"$G"&amp;$D6)&gt;Calculs!AG6+0.5)),Calculs!AG6+0.5,INDIRECT($C6&amp;"!"&amp;"$G"&amp;$D6)+ROUND(AG6,0)))</f>
        <v>0</v>
      </c>
      <c r="AI6">
        <f t="shared" ca="1" si="25"/>
        <v>0</v>
      </c>
      <c r="AJ6" cm="1">
        <f t="array" aca="1" ref="AJ6" ca="1">IF(AND(AG6=INT(AG6),INDIRECT($C6&amp;"!"&amp;"$F"&amp;$D6)&lt;&gt;""),AG6+1,ROUNDUP(AG6,0))</f>
        <v>0</v>
      </c>
      <c r="AK6">
        <f t="shared" ca="1" si="26"/>
        <v>0</v>
      </c>
      <c r="AL6" t="str">
        <f t="shared" ca="1" si="27"/>
        <v>Oui</v>
      </c>
      <c r="AM6">
        <f t="shared" ca="1" si="28"/>
        <v>0</v>
      </c>
      <c r="AN6" t="str">
        <f t="shared" ca="1" si="16"/>
        <v>Oui</v>
      </c>
      <c r="AO6" t="str">
        <f t="shared" ca="1" si="29"/>
        <v/>
      </c>
    </row>
    <row r="7" spans="1:41" x14ac:dyDescent="0.25">
      <c r="A7">
        <v>5</v>
      </c>
      <c r="B7">
        <f ca="1">Data!E7</f>
        <v>1</v>
      </c>
      <c r="C7" t="s">
        <v>58</v>
      </c>
      <c r="D7">
        <v>8</v>
      </c>
      <c r="E7" t="str">
        <f t="shared" ca="1" si="1"/>
        <v>Non</v>
      </c>
      <c r="F7" t="str">
        <f ca="1">IF(Data!$D7&gt;=3,"Oui","Non")</f>
        <v>Non</v>
      </c>
      <c r="G7" s="4" t="str" cm="1">
        <f t="array" aca="1" ref="G7" ca="1">IF(OR(AND(Data!$E7=4,ISBLANK(INDIRECT($C7&amp;"!"&amp;"$D"&amp;$D7&amp;":$I"&amp;$D7))),$E7="Oui"),_xlfn.SWITCH(Informations!$E$10,"Oui",0.5,"Non",0.4,"Erreur"),"NA")</f>
        <v>NA</v>
      </c>
      <c r="H7" s="14" cm="1">
        <f t="array" aca="1" ref="H7" ca="1">_xlfn.SWITCH($G7,"NA",(INDIRECT($C7&amp;"!"&amp;"$E"&amp;$D7))-(INDIRECT($C7&amp;"!"&amp;"$D"&amp;$D7)),0.4,$G7,0.5,$G7,"Erreur","Erreur","Erreur")</f>
        <v>0</v>
      </c>
      <c r="I7" cm="1">
        <f t="array" aca="1" ref="I7" ca="1">IF($G7="NA",INDIRECT($C7&amp;"!"&amp;"$H"&amp;$D7)+INDIRECT($C7&amp;"!"&amp;"$I"&amp;$D7)+INDIRECT($C7&amp;"!"&amp;"$J"&amp;$D7),0)</f>
        <v>0</v>
      </c>
      <c r="J7" cm="1">
        <f t="array" aca="1" ref="J7" ca="1">IF($G7="NA",(INDIRECT($C7&amp;"!"&amp;"$K"&amp;$D7)),0)</f>
        <v>0</v>
      </c>
      <c r="K7" s="4">
        <f t="shared" ca="1" si="0"/>
        <v>0</v>
      </c>
      <c r="L7" s="3">
        <f t="shared" ca="1" si="2"/>
        <v>0</v>
      </c>
      <c r="M7" s="5" cm="1">
        <f t="array" aca="1" ref="M7" ca="1">IF((INDIRECT($C7&amp;"!"&amp;"$D"&amp;$D7))="",,_xlfn.IFS(INDIRECT($C7&amp;"!"&amp;"$E"&amp;$D7)&lt;(1/3),INDIRECT($C7&amp;"!"&amp;"$E"&amp;$D7)-INDIRECT($C7&amp;"!"&amp;"$D"&amp;$D7),INDIRECT($C7&amp;"!"&amp;"$E"&amp;$D7)&gt;=(1/3),Data!$H$3-(INDIRECT($C7&amp;"!"&amp;"$D"&amp;$D7))))+INDIRECT($C7&amp;"!"&amp;"$H"&amp;$D7)</f>
        <v>0</v>
      </c>
      <c r="N7" s="5">
        <f t="shared" ca="1" si="3"/>
        <v>0</v>
      </c>
      <c r="O7" s="6">
        <f t="shared" ca="1" si="4"/>
        <v>0</v>
      </c>
      <c r="P7" s="5" cm="1">
        <f t="array" aca="1" ref="P7" ca="1">IF((INDIRECT($C7&amp;"!"&amp;"$D"&amp;$D7))="",,_xlfn.IFS(INDIRECT($C7&amp;"!"&amp;"$D"&amp;$D7)&gt;(2/3),INDIRECT($C7&amp;"!"&amp;"$E"&amp;$D7)-INDIRECT($C7&amp;"!"&amp;"$D"&amp;$D7),INDIRECT($C7&amp;"!"&amp;"$D"&amp;$D7)&lt;=(2/3),INDIRECT($C7&amp;"!"&amp;"$E"&amp;$D7)-Data!$H$4))+INDIRECT($C7&amp;"!"&amp;"$J"&amp;$D7)</f>
        <v>0</v>
      </c>
      <c r="Q7" s="4">
        <f t="shared" ca="1" si="5"/>
        <v>0</v>
      </c>
      <c r="R7" s="6">
        <f t="shared" ca="1" si="6"/>
        <v>0</v>
      </c>
      <c r="S7" s="4">
        <f ca="1">IF(VLOOKUP(A7,Data!B:E,4)&gt;=2,K7,N7+Q7)</f>
        <v>0</v>
      </c>
      <c r="T7" s="4">
        <f ca="1">IF(VLOOKUP(A7,Data!B:E,4)&gt;=2,,K7-N7-Q7)</f>
        <v>0</v>
      </c>
      <c r="V7" t="str">
        <f t="shared" ca="1" si="18"/>
        <v>Non</v>
      </c>
      <c r="W7" cm="1">
        <f t="array" aca="1" ref="W7" ca="1">_xlfn.IFS(AND(INDIRECT($C7&amp;"!"&amp;"$G"&amp;$D7)-INDIRECT($C7&amp;"!"&amp;"$F"&amp;$D7)&lt;0.5,INDIRECT($C7&amp;"!"&amp;"$G"&amp;$D7)=1,INDIRECT($C8&amp;"!"&amp;"$F"&amp;$D8)=0),0,AND(INDIRECT($C6&amp;"!"&amp;"$G"&amp;$D6)-INDIRECT($C6&amp;"!"&amp;"$F"&amp;$D6)&lt;0.5,INDIRECT($C6&amp;"!"&amp;"$G"&amp;$D6)=1,INDIRECT($C7&amp;"!"&amp;"$F"&amp;$D7)=0),INDIRECT($C6&amp;"!"&amp;"$F"&amp;$D6),AND(INDIRECT($C6&amp;"!"&amp;"$G"&amp;$D6)-INDIRECT($C6&amp;"!"&amp;"$F"&amp;$D6)&lt;=0.5,INDIRECT($C6&amp;"!"&amp;"$G"&amp;$D6)=1,INDIRECT($C7&amp;"!"&amp;"$F"&amp;$D7)=0),Calculs!X6,AND(INDIRECT($C7&amp;"!"&amp;"$F"&amp;$D7)=0,INDIRECT($C6&amp;"!"&amp;"$G"&amp;$D6)=1),AH6,TRUE,INDIRECT($C7&amp;"!"&amp;"$F"&amp;$D7))</f>
        <v>0</v>
      </c>
      <c r="X7" cm="1">
        <f t="array" aca="1" ref="X7" ca="1">IF(AND(INDIRECT($C7&amp;"!"&amp;"$G"&amp;$D7)-INDIRECT($C7&amp;"!"&amp;"$F"&amp;$D7)&lt;0.5,INDIRECT($C7&amp;"!"&amp;"$G"&amp;$D7)=1,INDIRECT($C8&amp;"!"&amp;"$F"&amp;$D8)=0),0,IF(OR(INDIRECT($C7&amp;"!"&amp;"$G"&amp;$D7)=1,AND(INDIRECT($C7&amp;"!"&amp;"$G"&amp;$D7)&lt;&gt;1,INDIRECT($C7&amp;"!"&amp;"$G"&amp;$D7)&gt;Calculs!W7+0.5)),Calculs!W7+0.5,INDIRECT($C7&amp;"!"&amp;"$G"&amp;$D7)+ROUND(W7,0)))</f>
        <v>0</v>
      </c>
      <c r="Y7">
        <f t="shared" ca="1" si="19"/>
        <v>0</v>
      </c>
      <c r="Z7" cm="1">
        <f t="array" aca="1" ref="Z7" ca="1">IF(AND(W7=INT(W7),INDIRECT($C7&amp;"!"&amp;"$F"&amp;$D7)&lt;&gt;""),W7+1,ROUNDUP(W7,0))</f>
        <v>0</v>
      </c>
      <c r="AA7">
        <f t="shared" ca="1" si="20"/>
        <v>0</v>
      </c>
      <c r="AB7" t="str">
        <f t="shared" ca="1" si="21"/>
        <v>Oui</v>
      </c>
      <c r="AC7">
        <f t="shared" ca="1" si="22"/>
        <v>0</v>
      </c>
      <c r="AD7" t="str">
        <f t="shared" ca="1" si="10"/>
        <v>Oui</v>
      </c>
      <c r="AE7" t="str">
        <f t="shared" ca="1" si="23"/>
        <v/>
      </c>
      <c r="AF7" t="str">
        <f t="shared" ca="1" si="24"/>
        <v>Non</v>
      </c>
      <c r="AG7" cm="1">
        <f t="array" aca="1" ref="AG7" ca="1">IF(INDIRECT($C7&amp;"!"&amp;"$G"&amp;$D7)-INDIRECT($C7&amp;"!"&amp;"$F"&amp;$D7)&lt;=0.5,0,IF(AND(INDIRECT($C7&amp;"!"&amp;"$F"&amp;$D7)=0,INDIRECT($C6&amp;"!"&amp;"$G"&amp;$D6)=1),X7,INDIRECT($C7&amp;"!"&amp;"$F"&amp;$D7)))</f>
        <v>0</v>
      </c>
      <c r="AH7" cm="1">
        <f t="array" aca="1" ref="AH7" ca="1">IF(INDIRECT($C7&amp;"!"&amp;"$G"&amp;$D7)-INDIRECT($C7&amp;"!"&amp;"$F"&amp;$D7)&lt;=0.5,0,IF(OR(INDIRECT($C7&amp;"!"&amp;"$G"&amp;$D7)=1,AND(INDIRECT($C7&amp;"!"&amp;"$G"&amp;$D7)&lt;&gt;1,INDIRECT($C7&amp;"!"&amp;"$G"&amp;$D7)&gt;Calculs!AG7+0.5)),Calculs!AG7+0.5,INDIRECT($C7&amp;"!"&amp;"$G"&amp;$D7)+ROUND(AG7,0)))</f>
        <v>0</v>
      </c>
      <c r="AI7">
        <f t="shared" ca="1" si="25"/>
        <v>0</v>
      </c>
      <c r="AJ7" cm="1">
        <f t="array" aca="1" ref="AJ7" ca="1">IF(AND(AG7=INT(AG7),INDIRECT($C7&amp;"!"&amp;"$F"&amp;$D7)&lt;&gt;""),AG7+1,ROUNDUP(AG7,0))</f>
        <v>0</v>
      </c>
      <c r="AK7">
        <f t="shared" ca="1" si="26"/>
        <v>0</v>
      </c>
      <c r="AL7" t="str">
        <f t="shared" ca="1" si="27"/>
        <v>Oui</v>
      </c>
      <c r="AM7">
        <f t="shared" ca="1" si="28"/>
        <v>0</v>
      </c>
      <c r="AN7" t="str">
        <f t="shared" ca="1" si="16"/>
        <v>Oui</v>
      </c>
      <c r="AO7" t="str">
        <f t="shared" ca="1" si="29"/>
        <v/>
      </c>
    </row>
    <row r="8" spans="1:41" x14ac:dyDescent="0.25">
      <c r="A8">
        <v>6</v>
      </c>
      <c r="B8">
        <f ca="1">Data!E8</f>
        <v>1</v>
      </c>
      <c r="C8" t="s">
        <v>58</v>
      </c>
      <c r="D8">
        <v>9</v>
      </c>
      <c r="E8" t="str">
        <f t="shared" ca="1" si="1"/>
        <v>Non</v>
      </c>
      <c r="F8" t="str">
        <f ca="1">IF(Data!$D8&gt;=3,"Oui","Non")</f>
        <v>Non</v>
      </c>
      <c r="G8" s="4" t="str" cm="1">
        <f t="array" aca="1" ref="G8" ca="1">IF(OR(AND(Data!$E8=4,ISBLANK(INDIRECT($C8&amp;"!"&amp;"$D"&amp;$D8&amp;":$I"&amp;$D8))),$E8="Oui"),_xlfn.SWITCH(Informations!$E$10,"Oui",0.5,"Non",0.4,"Erreur"),"NA")</f>
        <v>NA</v>
      </c>
      <c r="H8" s="14" cm="1">
        <f t="array" aca="1" ref="H8" ca="1">_xlfn.SWITCH($G8,"NA",(INDIRECT($C8&amp;"!"&amp;"$E"&amp;$D8))-(INDIRECT($C8&amp;"!"&amp;"$D"&amp;$D8)),0.4,$G8,0.5,$G8,"Erreur","Erreur","Erreur")</f>
        <v>0</v>
      </c>
      <c r="I8" cm="1">
        <f t="array" aca="1" ref="I8" ca="1">IF($G8="NA",INDIRECT($C8&amp;"!"&amp;"$H"&amp;$D8)+INDIRECT($C8&amp;"!"&amp;"$I"&amp;$D8)+INDIRECT($C8&amp;"!"&amp;"$J"&amp;$D8),0)</f>
        <v>0</v>
      </c>
      <c r="J8" cm="1">
        <f t="array" aca="1" ref="J8" ca="1">IF($G8="NA",(INDIRECT($C8&amp;"!"&amp;"$K"&amp;$D8)),0)</f>
        <v>0</v>
      </c>
      <c r="K8" s="4">
        <f t="shared" ca="1" si="0"/>
        <v>0</v>
      </c>
      <c r="L8" s="3">
        <f t="shared" ca="1" si="2"/>
        <v>0</v>
      </c>
      <c r="M8" s="5" cm="1">
        <f t="array" aca="1" ref="M8" ca="1">IF((INDIRECT($C8&amp;"!"&amp;"$D"&amp;$D8))="",,_xlfn.IFS(INDIRECT($C8&amp;"!"&amp;"$E"&amp;$D8)&lt;(1/3),INDIRECT($C8&amp;"!"&amp;"$E"&amp;$D8)-INDIRECT($C8&amp;"!"&amp;"$D"&amp;$D8),INDIRECT($C8&amp;"!"&amp;"$E"&amp;$D8)&gt;=(1/3),Data!$H$3-(INDIRECT($C8&amp;"!"&amp;"$D"&amp;$D8))))+INDIRECT($C8&amp;"!"&amp;"$H"&amp;$D8)</f>
        <v>0</v>
      </c>
      <c r="N8" s="5">
        <f t="shared" ca="1" si="3"/>
        <v>0</v>
      </c>
      <c r="O8" s="6">
        <f t="shared" ca="1" si="4"/>
        <v>0</v>
      </c>
      <c r="P8" s="5" cm="1">
        <f t="array" aca="1" ref="P8" ca="1">IF((INDIRECT($C8&amp;"!"&amp;"$D"&amp;$D8))="",,_xlfn.IFS(INDIRECT($C8&amp;"!"&amp;"$D"&amp;$D8)&gt;(2/3),INDIRECT($C8&amp;"!"&amp;"$E"&amp;$D8)-INDIRECT($C8&amp;"!"&amp;"$D"&amp;$D8),INDIRECT($C8&amp;"!"&amp;"$D"&amp;$D8)&lt;=(2/3),INDIRECT($C8&amp;"!"&amp;"$E"&amp;$D8)-Data!$H$4))+INDIRECT($C8&amp;"!"&amp;"$J"&amp;$D8)</f>
        <v>0</v>
      </c>
      <c r="Q8" s="4">
        <f t="shared" ca="1" si="5"/>
        <v>0</v>
      </c>
      <c r="R8" s="6">
        <f t="shared" ca="1" si="6"/>
        <v>0</v>
      </c>
      <c r="S8" s="4">
        <f ca="1">IF(VLOOKUP(A8,Data!B:E,4)&gt;=2,K8,N8+Q8)</f>
        <v>0</v>
      </c>
      <c r="T8" s="4">
        <f ca="1">IF(VLOOKUP(A8,Data!B:E,4)&gt;=2,,K8-N8-Q8)</f>
        <v>0</v>
      </c>
      <c r="V8" t="str">
        <f t="shared" ca="1" si="18"/>
        <v>Non</v>
      </c>
      <c r="W8" cm="1">
        <f t="array" aca="1" ref="W8" ca="1">_xlfn.IFS(AND(INDIRECT($C8&amp;"!"&amp;"$G"&amp;$D8)-INDIRECT($C8&amp;"!"&amp;"$F"&amp;$D8)&lt;0.5,INDIRECT($C8&amp;"!"&amp;"$G"&amp;$D8)=1,INDIRECT($C9&amp;"!"&amp;"$F"&amp;$D9)=0),0,AND(INDIRECT($C7&amp;"!"&amp;"$G"&amp;$D7)-INDIRECT($C7&amp;"!"&amp;"$F"&amp;$D7)&lt;0.5,INDIRECT($C7&amp;"!"&amp;"$G"&amp;$D7)=1,INDIRECT($C8&amp;"!"&amp;"$F"&amp;$D8)=0),INDIRECT($C7&amp;"!"&amp;"$F"&amp;$D7),AND(INDIRECT($C7&amp;"!"&amp;"$G"&amp;$D7)-INDIRECT($C7&amp;"!"&amp;"$F"&amp;$D7)&lt;=0.5,INDIRECT($C7&amp;"!"&amp;"$G"&amp;$D7)=1,INDIRECT($C8&amp;"!"&amp;"$F"&amp;$D8)=0),Calculs!X7,AND(INDIRECT($C8&amp;"!"&amp;"$F"&amp;$D8)=0,INDIRECT($C7&amp;"!"&amp;"$G"&amp;$D7)=1),AH7,TRUE,INDIRECT($C8&amp;"!"&amp;"$F"&amp;$D8))</f>
        <v>0</v>
      </c>
      <c r="X8" cm="1">
        <f t="array" aca="1" ref="X8" ca="1">IF(AND(INDIRECT($C8&amp;"!"&amp;"$G"&amp;$D8)-INDIRECT($C8&amp;"!"&amp;"$F"&amp;$D8)&lt;0.5,INDIRECT($C8&amp;"!"&amp;"$G"&amp;$D8)=1,INDIRECT($C9&amp;"!"&amp;"$F"&amp;$D9)=0),0,IF(OR(INDIRECT($C8&amp;"!"&amp;"$G"&amp;$D8)=1,AND(INDIRECT($C8&amp;"!"&amp;"$G"&amp;$D8)&lt;&gt;1,INDIRECT($C8&amp;"!"&amp;"$G"&amp;$D8)&gt;Calculs!W8+0.5)),Calculs!W8+0.5,INDIRECT($C8&amp;"!"&amp;"$G"&amp;$D8)+ROUND(W8,0)))</f>
        <v>0</v>
      </c>
      <c r="Y8">
        <f t="shared" ca="1" si="19"/>
        <v>0</v>
      </c>
      <c r="Z8" cm="1">
        <f t="array" aca="1" ref="Z8" ca="1">IF(AND(W8=INT(W8),INDIRECT($C8&amp;"!"&amp;"$F"&amp;$D8)&lt;&gt;""),W8+1,ROUNDUP(W8,0))</f>
        <v>0</v>
      </c>
      <c r="AA8">
        <f t="shared" ca="1" si="20"/>
        <v>0</v>
      </c>
      <c r="AB8" t="str">
        <f t="shared" ca="1" si="21"/>
        <v>Oui</v>
      </c>
      <c r="AC8">
        <f t="shared" ca="1" si="22"/>
        <v>0</v>
      </c>
      <c r="AD8" t="str">
        <f t="shared" ca="1" si="10"/>
        <v>Oui</v>
      </c>
      <c r="AE8" t="str">
        <f t="shared" ca="1" si="23"/>
        <v/>
      </c>
      <c r="AF8" t="str">
        <f t="shared" ca="1" si="24"/>
        <v>Non</v>
      </c>
      <c r="AG8" cm="1">
        <f t="array" aca="1" ref="AG8" ca="1">IF(INDIRECT($C8&amp;"!"&amp;"$G"&amp;$D8)-INDIRECT($C8&amp;"!"&amp;"$F"&amp;$D8)&lt;=0.5,0,IF(AND(INDIRECT($C8&amp;"!"&amp;"$F"&amp;$D8)=0,INDIRECT($C7&amp;"!"&amp;"$G"&amp;$D7)=1),X8,INDIRECT($C8&amp;"!"&amp;"$F"&amp;$D8)))</f>
        <v>0</v>
      </c>
      <c r="AH8" cm="1">
        <f t="array" aca="1" ref="AH8" ca="1">IF(INDIRECT($C8&amp;"!"&amp;"$G"&amp;$D8)-INDIRECT($C8&amp;"!"&amp;"$F"&amp;$D8)&lt;=0.5,0,IF(OR(INDIRECT($C8&amp;"!"&amp;"$G"&amp;$D8)=1,AND(INDIRECT($C8&amp;"!"&amp;"$G"&amp;$D8)&lt;&gt;1,INDIRECT($C8&amp;"!"&amp;"$G"&amp;$D8)&gt;Calculs!AG8+0.5)),Calculs!AG8+0.5,INDIRECT($C8&amp;"!"&amp;"$G"&amp;$D8)+ROUND(AG8,0)))</f>
        <v>0</v>
      </c>
      <c r="AI8">
        <f t="shared" ca="1" si="25"/>
        <v>0</v>
      </c>
      <c r="AJ8" cm="1">
        <f t="array" aca="1" ref="AJ8" ca="1">IF(AND(AG8=INT(AG8),INDIRECT($C8&amp;"!"&amp;"$F"&amp;$D8)&lt;&gt;""),AG8+1,ROUNDUP(AG8,0))</f>
        <v>0</v>
      </c>
      <c r="AK8">
        <f t="shared" ca="1" si="26"/>
        <v>0</v>
      </c>
      <c r="AL8" t="str">
        <f t="shared" ca="1" si="27"/>
        <v>Oui</v>
      </c>
      <c r="AM8">
        <f t="shared" ca="1" si="28"/>
        <v>0</v>
      </c>
      <c r="AN8" t="str">
        <f t="shared" ca="1" si="16"/>
        <v>Oui</v>
      </c>
      <c r="AO8" t="str">
        <f t="shared" ca="1" si="29"/>
        <v/>
      </c>
    </row>
    <row r="9" spans="1:41" x14ac:dyDescent="0.25">
      <c r="A9">
        <v>7</v>
      </c>
      <c r="B9">
        <f ca="1">Data!E9</f>
        <v>1</v>
      </c>
      <c r="C9" t="s">
        <v>58</v>
      </c>
      <c r="D9">
        <v>10</v>
      </c>
      <c r="E9" t="str">
        <f t="shared" ca="1" si="1"/>
        <v>Non</v>
      </c>
      <c r="F9" t="str">
        <f ca="1">IF(Data!$D9&gt;=3,"Oui","Non")</f>
        <v>Non</v>
      </c>
      <c r="G9" s="4" t="str" cm="1">
        <f t="array" aca="1" ref="G9" ca="1">IF(OR(AND(Data!$E9=4,ISBLANK(INDIRECT($C9&amp;"!"&amp;"$D"&amp;$D9&amp;":$I"&amp;$D9))),$E9="Oui"),_xlfn.SWITCH(Informations!$E$10,"Oui",0.5,"Non",0.4,"Erreur"),"NA")</f>
        <v>NA</v>
      </c>
      <c r="H9" s="14" cm="1">
        <f t="array" aca="1" ref="H9" ca="1">_xlfn.SWITCH($G9,"NA",(INDIRECT($C9&amp;"!"&amp;"$E"&amp;$D9))-(INDIRECT($C9&amp;"!"&amp;"$D"&amp;$D9)),0.4,$G9,0.5,$G9,"Erreur","Erreur","Erreur")</f>
        <v>0</v>
      </c>
      <c r="I9" cm="1">
        <f t="array" aca="1" ref="I9" ca="1">IF($G9="NA",INDIRECT($C9&amp;"!"&amp;"$H"&amp;$D9)+INDIRECT($C9&amp;"!"&amp;"$I"&amp;$D9)+INDIRECT($C9&amp;"!"&amp;"$J"&amp;$D9),0)</f>
        <v>0</v>
      </c>
      <c r="J9" cm="1">
        <f t="array" aca="1" ref="J9" ca="1">IF($G9="NA",(INDIRECT($C9&amp;"!"&amp;"$K"&amp;$D9)),0)</f>
        <v>0</v>
      </c>
      <c r="K9" s="4">
        <f t="shared" ca="1" si="0"/>
        <v>0</v>
      </c>
      <c r="L9" s="3">
        <f t="shared" ca="1" si="2"/>
        <v>0</v>
      </c>
      <c r="M9" s="5" cm="1">
        <f t="array" aca="1" ref="M9" ca="1">IF((INDIRECT($C9&amp;"!"&amp;"$D"&amp;$D9))="",,_xlfn.IFS(INDIRECT($C9&amp;"!"&amp;"$E"&amp;$D9)&lt;(1/3),INDIRECT($C9&amp;"!"&amp;"$E"&amp;$D9)-INDIRECT($C9&amp;"!"&amp;"$D"&amp;$D9),INDIRECT($C9&amp;"!"&amp;"$E"&amp;$D9)&gt;=(1/3),Data!$H$3-(INDIRECT($C9&amp;"!"&amp;"$D"&amp;$D9))))+INDIRECT($C9&amp;"!"&amp;"$H"&amp;$D9)</f>
        <v>0</v>
      </c>
      <c r="N9" s="5">
        <f t="shared" ca="1" si="3"/>
        <v>0</v>
      </c>
      <c r="O9" s="6">
        <f t="shared" ca="1" si="4"/>
        <v>0</v>
      </c>
      <c r="P9" s="5" cm="1">
        <f t="array" aca="1" ref="P9" ca="1">IF((INDIRECT($C9&amp;"!"&amp;"$D"&amp;$D9))="",,_xlfn.IFS(INDIRECT($C9&amp;"!"&amp;"$D"&amp;$D9)&gt;(2/3),INDIRECT($C9&amp;"!"&amp;"$E"&amp;$D9)-INDIRECT($C9&amp;"!"&amp;"$D"&amp;$D9),INDIRECT($C9&amp;"!"&amp;"$D"&amp;$D9)&lt;=(2/3),INDIRECT($C9&amp;"!"&amp;"$E"&amp;$D9)-Data!$H$4))+INDIRECT($C9&amp;"!"&amp;"$J"&amp;$D9)</f>
        <v>0</v>
      </c>
      <c r="Q9" s="4">
        <f t="shared" ca="1" si="5"/>
        <v>0</v>
      </c>
      <c r="R9" s="6">
        <f t="shared" ca="1" si="6"/>
        <v>0</v>
      </c>
      <c r="S9" s="4">
        <f ca="1">IF(VLOOKUP(A9,Data!B:E,4)&gt;=2,K9,N9+Q9)</f>
        <v>0</v>
      </c>
      <c r="T9" s="4">
        <f ca="1">IF(VLOOKUP(A9,Data!B:E,4)&gt;=2,,K9-N9-Q9)</f>
        <v>0</v>
      </c>
      <c r="V9" t="str">
        <f t="shared" ca="1" si="18"/>
        <v>Non</v>
      </c>
      <c r="W9" cm="1">
        <f t="array" aca="1" ref="W9" ca="1">_xlfn.IFS(AND(INDIRECT($C9&amp;"!"&amp;"$G"&amp;$D9)-INDIRECT($C9&amp;"!"&amp;"$F"&amp;$D9)&lt;0.5,INDIRECT($C9&amp;"!"&amp;"$G"&amp;$D9)=1,INDIRECT($C10&amp;"!"&amp;"$F"&amp;$D10)=0),0,AND(INDIRECT($C8&amp;"!"&amp;"$G"&amp;$D8)-INDIRECT($C8&amp;"!"&amp;"$F"&amp;$D8)&lt;0.5,INDIRECT($C8&amp;"!"&amp;"$G"&amp;$D8)=1,INDIRECT($C9&amp;"!"&amp;"$F"&amp;$D9)=0),INDIRECT($C8&amp;"!"&amp;"$F"&amp;$D8),AND(INDIRECT($C8&amp;"!"&amp;"$G"&amp;$D8)-INDIRECT($C8&amp;"!"&amp;"$F"&amp;$D8)&lt;=0.5,INDIRECT($C8&amp;"!"&amp;"$G"&amp;$D8)=1,INDIRECT($C9&amp;"!"&amp;"$F"&amp;$D9)=0),Calculs!X8,AND(INDIRECT($C9&amp;"!"&amp;"$F"&amp;$D9)=0,INDIRECT($C8&amp;"!"&amp;"$G"&amp;$D8)=1),AH8,TRUE,INDIRECT($C9&amp;"!"&amp;"$F"&amp;$D9))</f>
        <v>0</v>
      </c>
      <c r="X9" cm="1">
        <f t="array" aca="1" ref="X9" ca="1">IF(AND(INDIRECT($C9&amp;"!"&amp;"$G"&amp;$D9)-INDIRECT($C9&amp;"!"&amp;"$F"&amp;$D9)&lt;0.5,INDIRECT($C9&amp;"!"&amp;"$G"&amp;$D9)=1,INDIRECT($C10&amp;"!"&amp;"$F"&amp;$D10)=0),0,IF(OR(INDIRECT($C9&amp;"!"&amp;"$G"&amp;$D9)=1,AND(INDIRECT($C9&amp;"!"&amp;"$G"&amp;$D9)&lt;&gt;1,INDIRECT($C9&amp;"!"&amp;"$G"&amp;$D9)&gt;Calculs!W9+0.5)),Calculs!W9+0.5,INDIRECT($C9&amp;"!"&amp;"$G"&amp;$D9)+ROUND(W9,0)))</f>
        <v>0</v>
      </c>
      <c r="Y9">
        <f t="shared" ca="1" si="19"/>
        <v>0</v>
      </c>
      <c r="Z9" cm="1">
        <f t="array" aca="1" ref="Z9" ca="1">IF(AND(W9=INT(W9),INDIRECT($C9&amp;"!"&amp;"$F"&amp;$D9)&lt;&gt;""),W9+1,ROUNDUP(W9,0))</f>
        <v>0</v>
      </c>
      <c r="AA9">
        <f t="shared" ca="1" si="20"/>
        <v>0</v>
      </c>
      <c r="AB9" t="str">
        <f t="shared" ca="1" si="21"/>
        <v>Oui</v>
      </c>
      <c r="AC9">
        <f t="shared" ca="1" si="22"/>
        <v>0</v>
      </c>
      <c r="AD9" t="str">
        <f t="shared" ca="1" si="10"/>
        <v>Oui</v>
      </c>
      <c r="AE9" t="str">
        <f t="shared" ca="1" si="23"/>
        <v/>
      </c>
      <c r="AF9" t="str">
        <f t="shared" ca="1" si="24"/>
        <v>Non</v>
      </c>
      <c r="AG9" cm="1">
        <f t="array" aca="1" ref="AG9" ca="1">IF(INDIRECT($C9&amp;"!"&amp;"$G"&amp;$D9)-INDIRECT($C9&amp;"!"&amp;"$F"&amp;$D9)&lt;=0.5,0,IF(AND(INDIRECT($C9&amp;"!"&amp;"$F"&amp;$D9)=0,INDIRECT($C8&amp;"!"&amp;"$G"&amp;$D8)=1),X9,INDIRECT($C9&amp;"!"&amp;"$F"&amp;$D9)))</f>
        <v>0</v>
      </c>
      <c r="AH9" cm="1">
        <f t="array" aca="1" ref="AH9" ca="1">IF(INDIRECT($C9&amp;"!"&amp;"$G"&amp;$D9)-INDIRECT($C9&amp;"!"&amp;"$F"&amp;$D9)&lt;=0.5,0,IF(OR(INDIRECT($C9&amp;"!"&amp;"$G"&amp;$D9)=1,AND(INDIRECT($C9&amp;"!"&amp;"$G"&amp;$D9)&lt;&gt;1,INDIRECT($C9&amp;"!"&amp;"$G"&amp;$D9)&gt;Calculs!AG9+0.5)),Calculs!AG9+0.5,INDIRECT($C9&amp;"!"&amp;"$G"&amp;$D9)+ROUND(AG9,0)))</f>
        <v>0</v>
      </c>
      <c r="AI9">
        <f t="shared" ca="1" si="25"/>
        <v>0</v>
      </c>
      <c r="AJ9" cm="1">
        <f t="array" aca="1" ref="AJ9" ca="1">IF(AND(AG9=INT(AG9),INDIRECT($C9&amp;"!"&amp;"$F"&amp;$D9)&lt;&gt;""),AG9+1,ROUNDUP(AG9,0))</f>
        <v>0</v>
      </c>
      <c r="AK9">
        <f t="shared" ca="1" si="26"/>
        <v>0</v>
      </c>
      <c r="AL9" t="str">
        <f t="shared" ca="1" si="27"/>
        <v>Oui</v>
      </c>
      <c r="AM9">
        <f t="shared" ca="1" si="28"/>
        <v>0</v>
      </c>
      <c r="AN9" t="str">
        <f t="shared" ca="1" si="16"/>
        <v>Oui</v>
      </c>
      <c r="AO9" t="str">
        <f t="shared" ca="1" si="29"/>
        <v/>
      </c>
    </row>
    <row r="10" spans="1:41" x14ac:dyDescent="0.25">
      <c r="A10">
        <v>8</v>
      </c>
      <c r="B10">
        <f ca="1">Data!E10</f>
        <v>1</v>
      </c>
      <c r="C10" t="s">
        <v>58</v>
      </c>
      <c r="D10">
        <v>11</v>
      </c>
      <c r="E10" t="str">
        <f t="shared" ca="1" si="1"/>
        <v>Non</v>
      </c>
      <c r="F10" t="str">
        <f ca="1">IF(Data!$D10&gt;=3,"Oui","Non")</f>
        <v>Non</v>
      </c>
      <c r="G10" s="4" t="str" cm="1">
        <f t="array" aca="1" ref="G10" ca="1">IF(OR(AND(Data!$E10=4,ISBLANK(INDIRECT($C10&amp;"!"&amp;"$D"&amp;$D10&amp;":$I"&amp;$D10))),$E10="Oui"),_xlfn.SWITCH(Informations!$E$10,"Oui",0.5,"Non",0.4,"Erreur"),"NA")</f>
        <v>NA</v>
      </c>
      <c r="H10" s="14" cm="1">
        <f t="array" aca="1" ref="H10" ca="1">_xlfn.SWITCH($G10,"NA",(INDIRECT($C10&amp;"!"&amp;"$E"&amp;$D10))-(INDIRECT($C10&amp;"!"&amp;"$D"&amp;$D10)),0.4,$G10,0.5,$G10,"Erreur","Erreur","Erreur")</f>
        <v>0</v>
      </c>
      <c r="I10" cm="1">
        <f t="array" aca="1" ref="I10" ca="1">IF($G10="NA",INDIRECT($C10&amp;"!"&amp;"$H"&amp;$D10)+INDIRECT($C10&amp;"!"&amp;"$I"&amp;$D10)+INDIRECT($C10&amp;"!"&amp;"$J"&amp;$D10),0)</f>
        <v>0</v>
      </c>
      <c r="J10" cm="1">
        <f t="array" aca="1" ref="J10" ca="1">IF($G10="NA",(INDIRECT($C10&amp;"!"&amp;"$K"&amp;$D10)),0)</f>
        <v>0</v>
      </c>
      <c r="K10" s="4">
        <f t="shared" ca="1" si="0"/>
        <v>0</v>
      </c>
      <c r="L10" s="3">
        <f t="shared" ca="1" si="2"/>
        <v>0</v>
      </c>
      <c r="M10" s="5" cm="1">
        <f t="array" aca="1" ref="M10" ca="1">IF((INDIRECT($C10&amp;"!"&amp;"$D"&amp;$D10))="",,_xlfn.IFS(INDIRECT($C10&amp;"!"&amp;"$E"&amp;$D10)&lt;(1/3),INDIRECT($C10&amp;"!"&amp;"$E"&amp;$D10)-INDIRECT($C10&amp;"!"&amp;"$D"&amp;$D10),INDIRECT($C10&amp;"!"&amp;"$E"&amp;$D10)&gt;=(1/3),Data!$H$3-(INDIRECT($C10&amp;"!"&amp;"$D"&amp;$D10))))+INDIRECT($C10&amp;"!"&amp;"$H"&amp;$D10)</f>
        <v>0</v>
      </c>
      <c r="N10" s="5">
        <f t="shared" ca="1" si="3"/>
        <v>0</v>
      </c>
      <c r="O10" s="6">
        <f t="shared" ca="1" si="4"/>
        <v>0</v>
      </c>
      <c r="P10" s="5" cm="1">
        <f t="array" aca="1" ref="P10" ca="1">IF((INDIRECT($C10&amp;"!"&amp;"$D"&amp;$D10))="",,_xlfn.IFS(INDIRECT($C10&amp;"!"&amp;"$D"&amp;$D10)&gt;(2/3),INDIRECT($C10&amp;"!"&amp;"$E"&amp;$D10)-INDIRECT($C10&amp;"!"&amp;"$D"&amp;$D10),INDIRECT($C10&amp;"!"&amp;"$D"&amp;$D10)&lt;=(2/3),INDIRECT($C10&amp;"!"&amp;"$E"&amp;$D10)-Data!$H$4))+INDIRECT($C10&amp;"!"&amp;"$J"&amp;$D10)</f>
        <v>0</v>
      </c>
      <c r="Q10" s="4">
        <f t="shared" ca="1" si="5"/>
        <v>0</v>
      </c>
      <c r="R10" s="6">
        <f t="shared" ca="1" si="6"/>
        <v>0</v>
      </c>
      <c r="S10" s="4">
        <f ca="1">IF(VLOOKUP(A10,Data!B:E,4)&gt;=2,K10,N10+Q10)</f>
        <v>0</v>
      </c>
      <c r="T10" s="4">
        <f ca="1">IF(VLOOKUP(A10,Data!B:E,4)&gt;=2,,K10-N10-Q10)</f>
        <v>0</v>
      </c>
      <c r="V10" t="str">
        <f t="shared" ca="1" si="18"/>
        <v>Non</v>
      </c>
      <c r="W10" cm="1">
        <f t="array" aca="1" ref="W10" ca="1">_xlfn.IFS(AND(INDIRECT($C10&amp;"!"&amp;"$G"&amp;$D10)-INDIRECT($C10&amp;"!"&amp;"$F"&amp;$D10)&lt;0.5,INDIRECT($C10&amp;"!"&amp;"$G"&amp;$D10)=1,INDIRECT($C11&amp;"!"&amp;"$F"&amp;$D11)=0),0,AND(INDIRECT($C9&amp;"!"&amp;"$G"&amp;$D9)-INDIRECT($C9&amp;"!"&amp;"$F"&amp;$D9)&lt;0.5,INDIRECT($C9&amp;"!"&amp;"$G"&amp;$D9)=1,INDIRECT($C10&amp;"!"&amp;"$F"&amp;$D10)=0),INDIRECT($C9&amp;"!"&amp;"$F"&amp;$D9),AND(INDIRECT($C9&amp;"!"&amp;"$G"&amp;$D9)-INDIRECT($C9&amp;"!"&amp;"$F"&amp;$D9)&lt;=0.5,INDIRECT($C9&amp;"!"&amp;"$G"&amp;$D9)=1,INDIRECT($C10&amp;"!"&amp;"$F"&amp;$D10)=0),Calculs!X9,AND(INDIRECT($C10&amp;"!"&amp;"$F"&amp;$D10)=0,INDIRECT($C9&amp;"!"&amp;"$G"&amp;$D9)=1),AH9,TRUE,INDIRECT($C10&amp;"!"&amp;"$F"&amp;$D10))</f>
        <v>0</v>
      </c>
      <c r="X10" cm="1">
        <f t="array" aca="1" ref="X10" ca="1">IF(AND(INDIRECT($C10&amp;"!"&amp;"$G"&amp;$D10)-INDIRECT($C10&amp;"!"&amp;"$F"&amp;$D10)&lt;0.5,INDIRECT($C10&amp;"!"&amp;"$G"&amp;$D10)=1,INDIRECT($C11&amp;"!"&amp;"$F"&amp;$D11)=0),0,IF(OR(INDIRECT($C10&amp;"!"&amp;"$G"&amp;$D10)=1,AND(INDIRECT($C10&amp;"!"&amp;"$G"&amp;$D10)&lt;&gt;1,INDIRECT($C10&amp;"!"&amp;"$G"&amp;$D10)&gt;Calculs!W10+0.5)),Calculs!W10+0.5,INDIRECT($C10&amp;"!"&amp;"$G"&amp;$D10)+ROUND(W10,0)))</f>
        <v>0</v>
      </c>
      <c r="Y10">
        <f t="shared" ca="1" si="19"/>
        <v>0</v>
      </c>
      <c r="Z10" cm="1">
        <f t="array" aca="1" ref="Z10" ca="1">IF(AND(W10=INT(W10),INDIRECT($C10&amp;"!"&amp;"$F"&amp;$D10)&lt;&gt;""),W10+1,ROUNDUP(W10,0))</f>
        <v>0</v>
      </c>
      <c r="AA10">
        <f t="shared" ca="1" si="20"/>
        <v>0</v>
      </c>
      <c r="AB10" t="str">
        <f t="shared" ca="1" si="21"/>
        <v>Oui</v>
      </c>
      <c r="AC10">
        <f t="shared" ca="1" si="22"/>
        <v>0</v>
      </c>
      <c r="AD10" t="str">
        <f t="shared" ca="1" si="10"/>
        <v>Oui</v>
      </c>
      <c r="AE10" t="str">
        <f t="shared" ca="1" si="23"/>
        <v/>
      </c>
      <c r="AF10" t="str">
        <f t="shared" ca="1" si="24"/>
        <v>Non</v>
      </c>
      <c r="AG10" cm="1">
        <f t="array" aca="1" ref="AG10" ca="1">IF(INDIRECT($C10&amp;"!"&amp;"$G"&amp;$D10)-INDIRECT($C10&amp;"!"&amp;"$F"&amp;$D10)&lt;=0.5,0,IF(AND(INDIRECT($C10&amp;"!"&amp;"$F"&amp;$D10)=0,INDIRECT($C9&amp;"!"&amp;"$G"&amp;$D9)=1),X10,INDIRECT($C10&amp;"!"&amp;"$F"&amp;$D10)))</f>
        <v>0</v>
      </c>
      <c r="AH10" cm="1">
        <f t="array" aca="1" ref="AH10" ca="1">IF(INDIRECT($C10&amp;"!"&amp;"$G"&amp;$D10)-INDIRECT($C10&amp;"!"&amp;"$F"&amp;$D10)&lt;=0.5,0,IF(OR(INDIRECT($C10&amp;"!"&amp;"$G"&amp;$D10)=1,AND(INDIRECT($C10&amp;"!"&amp;"$G"&amp;$D10)&lt;&gt;1,INDIRECT($C10&amp;"!"&amp;"$G"&amp;$D10)&gt;Calculs!AG10+0.5)),Calculs!AG10+0.5,INDIRECT($C10&amp;"!"&amp;"$G"&amp;$D10)+ROUND(AG10,0)))</f>
        <v>0</v>
      </c>
      <c r="AI10">
        <f t="shared" ca="1" si="25"/>
        <v>0</v>
      </c>
      <c r="AJ10" cm="1">
        <f t="array" aca="1" ref="AJ10" ca="1">IF(AND(AG10=INT(AG10),INDIRECT($C10&amp;"!"&amp;"$F"&amp;$D10)&lt;&gt;""),AG10+1,ROUNDUP(AG10,0))</f>
        <v>0</v>
      </c>
      <c r="AK10">
        <f t="shared" ca="1" si="26"/>
        <v>0</v>
      </c>
      <c r="AL10" t="str">
        <f t="shared" ca="1" si="27"/>
        <v>Oui</v>
      </c>
      <c r="AM10">
        <f t="shared" ca="1" si="28"/>
        <v>0</v>
      </c>
      <c r="AN10" t="str">
        <f t="shared" ca="1" si="16"/>
        <v>Oui</v>
      </c>
      <c r="AO10" t="str">
        <f t="shared" ca="1" si="29"/>
        <v/>
      </c>
    </row>
    <row r="11" spans="1:41" x14ac:dyDescent="0.25">
      <c r="A11">
        <v>9</v>
      </c>
      <c r="B11">
        <f ca="1">Data!E11</f>
        <v>2</v>
      </c>
      <c r="C11" t="s">
        <v>58</v>
      </c>
      <c r="D11">
        <v>12</v>
      </c>
      <c r="E11" t="str">
        <f t="shared" ca="1" si="1"/>
        <v>Non</v>
      </c>
      <c r="F11" t="str">
        <f ca="1">IF(Data!$D11&gt;=3,"Oui","Non")</f>
        <v>Non</v>
      </c>
      <c r="G11" s="4" t="str" cm="1">
        <f t="array" aca="1" ref="G11" ca="1">IF(OR(AND(Data!$E11=4,ISBLANK(INDIRECT($C11&amp;"!"&amp;"$D"&amp;$D11&amp;":$I"&amp;$D11))),$E11="Oui"),_xlfn.SWITCH(Informations!$E$10,"Oui",0.5,"Non",0.4,"Erreur"),"NA")</f>
        <v>NA</v>
      </c>
      <c r="H11" s="14" cm="1">
        <f t="array" aca="1" ref="H11" ca="1">_xlfn.SWITCH($G11,"NA",(INDIRECT($C11&amp;"!"&amp;"$E"&amp;$D11))-(INDIRECT($C11&amp;"!"&amp;"$D"&amp;$D11)),0.4,$G11,0.5,$G11,"Erreur","Erreur","Erreur")</f>
        <v>0</v>
      </c>
      <c r="I11" cm="1">
        <f t="array" aca="1" ref="I11" ca="1">IF($G11="NA",INDIRECT($C11&amp;"!"&amp;"$H"&amp;$D11)+INDIRECT($C11&amp;"!"&amp;"$I"&amp;$D11)+INDIRECT($C11&amp;"!"&amp;"$J"&amp;$D11),0)</f>
        <v>0</v>
      </c>
      <c r="J11" cm="1">
        <f t="array" aca="1" ref="J11" ca="1">IF($G11="NA",(INDIRECT($C11&amp;"!"&amp;"$K"&amp;$D11)),0)</f>
        <v>0</v>
      </c>
      <c r="K11" s="4">
        <f t="shared" ca="1" si="0"/>
        <v>0</v>
      </c>
      <c r="L11" s="3">
        <f t="shared" ca="1" si="2"/>
        <v>0</v>
      </c>
      <c r="M11" s="5" cm="1">
        <f t="array" aca="1" ref="M11" ca="1">IF((INDIRECT($C11&amp;"!"&amp;"$D"&amp;$D11))="",,_xlfn.IFS(INDIRECT($C11&amp;"!"&amp;"$E"&amp;$D11)&lt;(1/3),INDIRECT($C11&amp;"!"&amp;"$E"&amp;$D11)-INDIRECT($C11&amp;"!"&amp;"$D"&amp;$D11),INDIRECT($C11&amp;"!"&amp;"$E"&amp;$D11)&gt;=(1/3),Data!$H$3-(INDIRECT($C11&amp;"!"&amp;"$D"&amp;$D11))))+INDIRECT($C11&amp;"!"&amp;"$H"&amp;$D11)</f>
        <v>0</v>
      </c>
      <c r="N11" s="5">
        <f t="shared" ca="1" si="3"/>
        <v>0</v>
      </c>
      <c r="O11" s="6">
        <f t="shared" ca="1" si="4"/>
        <v>0</v>
      </c>
      <c r="P11" s="5" cm="1">
        <f t="array" aca="1" ref="P11" ca="1">IF((INDIRECT($C11&amp;"!"&amp;"$D"&amp;$D11))="",,_xlfn.IFS(INDIRECT($C11&amp;"!"&amp;"$D"&amp;$D11)&gt;(2/3),INDIRECT($C11&amp;"!"&amp;"$E"&amp;$D11)-INDIRECT($C11&amp;"!"&amp;"$D"&amp;$D11),INDIRECT($C11&amp;"!"&amp;"$D"&amp;$D11)&lt;=(2/3),INDIRECT($C11&amp;"!"&amp;"$E"&amp;$D11)-Data!$H$4))+INDIRECT($C11&amp;"!"&amp;"$J"&amp;$D11)</f>
        <v>0</v>
      </c>
      <c r="Q11" s="4">
        <f t="shared" ca="1" si="5"/>
        <v>0</v>
      </c>
      <c r="R11" s="6">
        <f t="shared" ca="1" si="6"/>
        <v>0</v>
      </c>
      <c r="S11" s="4">
        <f ca="1">IF(VLOOKUP(A11,Data!B:E,4)&gt;=2,K11,N11+Q11)</f>
        <v>0</v>
      </c>
      <c r="T11" s="4">
        <f ca="1">IF(VLOOKUP(A11,Data!B:E,4)&gt;=2,,K11-N11-Q11)</f>
        <v>0</v>
      </c>
      <c r="V11" t="str">
        <f t="shared" ca="1" si="18"/>
        <v>Non</v>
      </c>
      <c r="W11" cm="1">
        <f t="array" aca="1" ref="W11" ca="1">_xlfn.IFS(AND(INDIRECT($C11&amp;"!"&amp;"$G"&amp;$D11)-INDIRECT($C11&amp;"!"&amp;"$F"&amp;$D11)&lt;0.5,INDIRECT($C11&amp;"!"&amp;"$G"&amp;$D11)=1,INDIRECT($C12&amp;"!"&amp;"$F"&amp;$D12)=0),0,AND(INDIRECT($C10&amp;"!"&amp;"$G"&amp;$D10)-INDIRECT($C10&amp;"!"&amp;"$F"&amp;$D10)&lt;0.5,INDIRECT($C10&amp;"!"&amp;"$G"&amp;$D10)=1,INDIRECT($C11&amp;"!"&amp;"$F"&amp;$D11)=0),INDIRECT($C10&amp;"!"&amp;"$F"&amp;$D10),AND(INDIRECT($C10&amp;"!"&amp;"$G"&amp;$D10)-INDIRECT($C10&amp;"!"&amp;"$F"&amp;$D10)&lt;=0.5,INDIRECT($C10&amp;"!"&amp;"$G"&amp;$D10)=1,INDIRECT($C11&amp;"!"&amp;"$F"&amp;$D11)=0),Calculs!X10,AND(INDIRECT($C11&amp;"!"&amp;"$F"&amp;$D11)=0,INDIRECT($C10&amp;"!"&amp;"$G"&amp;$D10)=1),AH10,TRUE,INDIRECT($C11&amp;"!"&amp;"$F"&amp;$D11))</f>
        <v>0</v>
      </c>
      <c r="X11" cm="1">
        <f t="array" aca="1" ref="X11" ca="1">IF(AND(INDIRECT($C11&amp;"!"&amp;"$G"&amp;$D11)-INDIRECT($C11&amp;"!"&amp;"$F"&amp;$D11)&lt;0.5,INDIRECT($C11&amp;"!"&amp;"$G"&amp;$D11)=1,INDIRECT($C12&amp;"!"&amp;"$F"&amp;$D12)=0),0,IF(OR(INDIRECT($C11&amp;"!"&amp;"$G"&amp;$D11)=1,AND(INDIRECT($C11&amp;"!"&amp;"$G"&amp;$D11)&lt;&gt;1,INDIRECT($C11&amp;"!"&amp;"$G"&amp;$D11)&gt;Calculs!W11+0.5)),Calculs!W11+0.5,INDIRECT($C11&amp;"!"&amp;"$G"&amp;$D11)+ROUND(W11,0)))</f>
        <v>0</v>
      </c>
      <c r="Y11">
        <f t="shared" ca="1" si="19"/>
        <v>0</v>
      </c>
      <c r="Z11" cm="1">
        <f t="array" aca="1" ref="Z11" ca="1">IF(AND(W11=INT(W11),INDIRECT($C11&amp;"!"&amp;"$F"&amp;$D11)&lt;&gt;""),W11+1,ROUNDUP(W11,0))</f>
        <v>0</v>
      </c>
      <c r="AA11">
        <f t="shared" ca="1" si="20"/>
        <v>0</v>
      </c>
      <c r="AB11" t="str">
        <f t="shared" ca="1" si="21"/>
        <v>Oui</v>
      </c>
      <c r="AC11">
        <f t="shared" ca="1" si="22"/>
        <v>0</v>
      </c>
      <c r="AD11" t="str">
        <f t="shared" ca="1" si="10"/>
        <v>Oui</v>
      </c>
      <c r="AE11" t="str">
        <f t="shared" ca="1" si="23"/>
        <v/>
      </c>
      <c r="AF11" t="str">
        <f t="shared" ca="1" si="24"/>
        <v>Non</v>
      </c>
      <c r="AG11" cm="1">
        <f t="array" aca="1" ref="AG11" ca="1">IF(INDIRECT($C11&amp;"!"&amp;"$G"&amp;$D11)-INDIRECT($C11&amp;"!"&amp;"$F"&amp;$D11)&lt;=0.5,0,IF(AND(INDIRECT($C11&amp;"!"&amp;"$F"&amp;$D11)=0,INDIRECT($C10&amp;"!"&amp;"$G"&amp;$D10)=1),X11,INDIRECT($C11&amp;"!"&amp;"$F"&amp;$D11)))</f>
        <v>0</v>
      </c>
      <c r="AH11" cm="1">
        <f t="array" aca="1" ref="AH11" ca="1">IF(INDIRECT($C11&amp;"!"&amp;"$G"&amp;$D11)-INDIRECT($C11&amp;"!"&amp;"$F"&amp;$D11)&lt;=0.5,0,IF(OR(INDIRECT($C11&amp;"!"&amp;"$G"&amp;$D11)=1,AND(INDIRECT($C11&amp;"!"&amp;"$G"&amp;$D11)&lt;&gt;1,INDIRECT($C11&amp;"!"&amp;"$G"&amp;$D11)&gt;Calculs!AG11+0.5)),Calculs!AG11+0.5,INDIRECT($C11&amp;"!"&amp;"$G"&amp;$D11)+ROUND(AG11,0)))</f>
        <v>0</v>
      </c>
      <c r="AI11">
        <f t="shared" ca="1" si="25"/>
        <v>0</v>
      </c>
      <c r="AJ11" cm="1">
        <f t="array" aca="1" ref="AJ11" ca="1">IF(AND(AG11=INT(AG11),INDIRECT($C11&amp;"!"&amp;"$F"&amp;$D11)&lt;&gt;""),AG11+1,ROUNDUP(AG11,0))</f>
        <v>0</v>
      </c>
      <c r="AK11">
        <f t="shared" ca="1" si="26"/>
        <v>0</v>
      </c>
      <c r="AL11" t="str">
        <f t="shared" ca="1" si="27"/>
        <v>Oui</v>
      </c>
      <c r="AM11">
        <f t="shared" ca="1" si="28"/>
        <v>0</v>
      </c>
      <c r="AN11" t="str">
        <f t="shared" ca="1" si="16"/>
        <v>Oui</v>
      </c>
      <c r="AO11" t="str">
        <f t="shared" ca="1" si="29"/>
        <v/>
      </c>
    </row>
    <row r="12" spans="1:41" x14ac:dyDescent="0.25">
      <c r="A12">
        <v>10</v>
      </c>
      <c r="B12">
        <f ca="1">Data!E12</f>
        <v>3</v>
      </c>
      <c r="C12" t="s">
        <v>58</v>
      </c>
      <c r="D12">
        <v>13</v>
      </c>
      <c r="E12" t="str">
        <f t="shared" ca="1" si="1"/>
        <v>Non</v>
      </c>
      <c r="F12" t="str">
        <f ca="1">IF(Data!$D12&gt;=3,"Oui","Non")</f>
        <v>Non</v>
      </c>
      <c r="G12" s="4" t="str" cm="1">
        <f t="array" aca="1" ref="G12" ca="1">IF(OR(AND(Data!$E12=4,ISBLANK(INDIRECT($C12&amp;"!"&amp;"$D"&amp;$D12&amp;":$I"&amp;$D12))),$E12="Oui"),_xlfn.SWITCH(Informations!$E$10,"Oui",0.5,"Non",0.4,"Erreur"),"NA")</f>
        <v>NA</v>
      </c>
      <c r="H12" s="14" cm="1">
        <f t="array" aca="1" ref="H12" ca="1">_xlfn.SWITCH($G12,"NA",(INDIRECT($C12&amp;"!"&amp;"$E"&amp;$D12))-(INDIRECT($C12&amp;"!"&amp;"$D"&amp;$D12)),0.4,$G12,0.5,$G12,"Erreur","Erreur","Erreur")</f>
        <v>0</v>
      </c>
      <c r="I12" cm="1">
        <f t="array" aca="1" ref="I12" ca="1">IF($G12="NA",INDIRECT($C12&amp;"!"&amp;"$H"&amp;$D12)+INDIRECT($C12&amp;"!"&amp;"$I"&amp;$D12)+INDIRECT($C12&amp;"!"&amp;"$J"&amp;$D12),0)</f>
        <v>0</v>
      </c>
      <c r="J12" cm="1">
        <f t="array" aca="1" ref="J12" ca="1">IF($G12="NA",(INDIRECT($C12&amp;"!"&amp;"$K"&amp;$D12)),0)</f>
        <v>0</v>
      </c>
      <c r="K12" s="4">
        <f t="shared" ca="1" si="0"/>
        <v>0</v>
      </c>
      <c r="L12" s="3">
        <f t="shared" ca="1" si="2"/>
        <v>0</v>
      </c>
      <c r="M12" s="5" cm="1">
        <f t="array" aca="1" ref="M12" ca="1">IF((INDIRECT($C12&amp;"!"&amp;"$D"&amp;$D12))="",,_xlfn.IFS(INDIRECT($C12&amp;"!"&amp;"$E"&amp;$D12)&lt;(1/3),INDIRECT($C12&amp;"!"&amp;"$E"&amp;$D12)-INDIRECT($C12&amp;"!"&amp;"$D"&amp;$D12),INDIRECT($C12&amp;"!"&amp;"$E"&amp;$D12)&gt;=(1/3),Data!$H$3-(INDIRECT($C12&amp;"!"&amp;"$D"&amp;$D12))))+INDIRECT($C12&amp;"!"&amp;"$H"&amp;$D12)</f>
        <v>0</v>
      </c>
      <c r="N12" s="5">
        <f t="shared" ca="1" si="3"/>
        <v>0</v>
      </c>
      <c r="O12" s="6">
        <f t="shared" ca="1" si="4"/>
        <v>0</v>
      </c>
      <c r="P12" s="5" cm="1">
        <f t="array" aca="1" ref="P12" ca="1">IF((INDIRECT($C12&amp;"!"&amp;"$D"&amp;$D12))="",,_xlfn.IFS(INDIRECT($C12&amp;"!"&amp;"$D"&amp;$D12)&gt;(2/3),INDIRECT($C12&amp;"!"&amp;"$E"&amp;$D12)-INDIRECT($C12&amp;"!"&amp;"$D"&amp;$D12),INDIRECT($C12&amp;"!"&amp;"$D"&amp;$D12)&lt;=(2/3),INDIRECT($C12&amp;"!"&amp;"$E"&amp;$D12)-Data!$H$4))+INDIRECT($C12&amp;"!"&amp;"$J"&amp;$D12)</f>
        <v>0</v>
      </c>
      <c r="Q12" s="4">
        <f t="shared" ca="1" si="5"/>
        <v>0</v>
      </c>
      <c r="R12" s="6">
        <f t="shared" ca="1" si="6"/>
        <v>0</v>
      </c>
      <c r="S12" s="4">
        <f ca="1">IF(VLOOKUP(A12,Data!B:E,4)&gt;=2,K12,N12+Q12)</f>
        <v>0</v>
      </c>
      <c r="T12" s="4">
        <f ca="1">IF(VLOOKUP(A12,Data!B:E,4)&gt;=2,,K12-N12-Q12)</f>
        <v>0</v>
      </c>
      <c r="U12" s="4">
        <f ca="1">SUM(K6:K12)</f>
        <v>0</v>
      </c>
      <c r="V12" t="str">
        <f t="shared" ca="1" si="18"/>
        <v>Non</v>
      </c>
      <c r="W12" cm="1">
        <f t="array" aca="1" ref="W12" ca="1">_xlfn.IFS(AND(INDIRECT($C12&amp;"!"&amp;"$G"&amp;$D12)-INDIRECT($C12&amp;"!"&amp;"$F"&amp;$D12)&lt;0.5,INDIRECT($C12&amp;"!"&amp;"$G"&amp;$D12)=1,INDIRECT($C13&amp;"!"&amp;"$F"&amp;$D13)=0),0,AND(INDIRECT($C11&amp;"!"&amp;"$G"&amp;$D11)-INDIRECT($C11&amp;"!"&amp;"$F"&amp;$D11)&lt;0.5,INDIRECT($C11&amp;"!"&amp;"$G"&amp;$D11)=1,INDIRECT($C12&amp;"!"&amp;"$F"&amp;$D12)=0),INDIRECT($C11&amp;"!"&amp;"$F"&amp;$D11),AND(INDIRECT($C11&amp;"!"&amp;"$G"&amp;$D11)-INDIRECT($C11&amp;"!"&amp;"$F"&amp;$D11)&lt;=0.5,INDIRECT($C11&amp;"!"&amp;"$G"&amp;$D11)=1,INDIRECT($C12&amp;"!"&amp;"$F"&amp;$D12)=0),Calculs!X11,AND(INDIRECT($C12&amp;"!"&amp;"$F"&amp;$D12)=0,INDIRECT($C11&amp;"!"&amp;"$G"&amp;$D11)=1),AH11,TRUE,INDIRECT($C12&amp;"!"&amp;"$F"&amp;$D12))</f>
        <v>0</v>
      </c>
      <c r="X12" cm="1">
        <f t="array" aca="1" ref="X12" ca="1">IF(AND(INDIRECT($C12&amp;"!"&amp;"$G"&amp;$D12)-INDIRECT($C12&amp;"!"&amp;"$F"&amp;$D12)&lt;0.5,INDIRECT($C12&amp;"!"&amp;"$G"&amp;$D12)=1,INDIRECT($C13&amp;"!"&amp;"$F"&amp;$D13)=0),0,IF(OR(INDIRECT($C12&amp;"!"&amp;"$G"&amp;$D12)=1,AND(INDIRECT($C12&amp;"!"&amp;"$G"&amp;$D12)&lt;&gt;1,INDIRECT($C12&amp;"!"&amp;"$G"&amp;$D12)&gt;Calculs!W12+0.5)),Calculs!W12+0.5,INDIRECT($C12&amp;"!"&amp;"$G"&amp;$D12)+ROUND(W12,0)))</f>
        <v>0</v>
      </c>
      <c r="Y12">
        <f t="shared" ca="1" si="19"/>
        <v>0</v>
      </c>
      <c r="Z12" cm="1">
        <f t="array" aca="1" ref="Z12" ca="1">IF(AND(W12=INT(W12),INDIRECT($C12&amp;"!"&amp;"$F"&amp;$D12)&lt;&gt;""),W12+1,ROUNDUP(W12,0))</f>
        <v>0</v>
      </c>
      <c r="AA12">
        <f t="shared" ca="1" si="20"/>
        <v>0</v>
      </c>
      <c r="AB12" t="str">
        <f t="shared" ca="1" si="21"/>
        <v>Oui</v>
      </c>
      <c r="AC12">
        <f t="shared" ca="1" si="22"/>
        <v>0</v>
      </c>
      <c r="AD12" t="str">
        <f t="shared" ca="1" si="10"/>
        <v>Oui</v>
      </c>
      <c r="AE12" t="str">
        <f t="shared" ca="1" si="23"/>
        <v/>
      </c>
      <c r="AF12" t="str">
        <f t="shared" ca="1" si="24"/>
        <v>Non</v>
      </c>
      <c r="AG12" cm="1">
        <f t="array" aca="1" ref="AG12" ca="1">IF(INDIRECT($C12&amp;"!"&amp;"$G"&amp;$D12)-INDIRECT($C12&amp;"!"&amp;"$F"&amp;$D12)&lt;=0.5,0,IF(AND(INDIRECT($C12&amp;"!"&amp;"$F"&amp;$D12)=0,INDIRECT($C11&amp;"!"&amp;"$G"&amp;$D11)=1),X12,INDIRECT($C12&amp;"!"&amp;"$F"&amp;$D12)))</f>
        <v>0</v>
      </c>
      <c r="AH12" cm="1">
        <f t="array" aca="1" ref="AH12" ca="1">IF(INDIRECT($C12&amp;"!"&amp;"$G"&amp;$D12)-INDIRECT($C12&amp;"!"&amp;"$F"&amp;$D12)&lt;=0.5,0,IF(OR(INDIRECT($C12&amp;"!"&amp;"$G"&amp;$D12)=1,AND(INDIRECT($C12&amp;"!"&amp;"$G"&amp;$D12)&lt;&gt;1,INDIRECT($C12&amp;"!"&amp;"$G"&amp;$D12)&gt;Calculs!AG12+0.5)),Calculs!AG12+0.5,INDIRECT($C12&amp;"!"&amp;"$G"&amp;$D12)+ROUND(AG12,0)))</f>
        <v>0</v>
      </c>
      <c r="AI12">
        <f t="shared" ca="1" si="25"/>
        <v>0</v>
      </c>
      <c r="AJ12" cm="1">
        <f t="array" aca="1" ref="AJ12" ca="1">IF(AND(AG12=INT(AG12),INDIRECT($C12&amp;"!"&amp;"$F"&amp;$D12)&lt;&gt;""),AG12+1,ROUNDUP(AG12,0))</f>
        <v>0</v>
      </c>
      <c r="AK12">
        <f t="shared" ca="1" si="26"/>
        <v>0</v>
      </c>
      <c r="AL12" t="str">
        <f t="shared" ca="1" si="27"/>
        <v>Oui</v>
      </c>
      <c r="AM12">
        <f t="shared" ca="1" si="28"/>
        <v>0</v>
      </c>
      <c r="AN12" t="str">
        <f t="shared" ca="1" si="16"/>
        <v>Oui</v>
      </c>
      <c r="AO12" t="str">
        <f t="shared" ca="1" si="29"/>
        <v/>
      </c>
    </row>
    <row r="13" spans="1:41" x14ac:dyDescent="0.25">
      <c r="A13">
        <v>11</v>
      </c>
      <c r="B13">
        <f ca="1">Data!E13</f>
        <v>1</v>
      </c>
      <c r="C13" t="s">
        <v>58</v>
      </c>
      <c r="D13">
        <v>14</v>
      </c>
      <c r="E13" t="str">
        <f t="shared" ca="1" si="1"/>
        <v>Non</v>
      </c>
      <c r="F13" t="str">
        <f ca="1">IF(Data!$D13&gt;=3,"Oui","Non")</f>
        <v>Non</v>
      </c>
      <c r="G13" s="4" t="str" cm="1">
        <f t="array" aca="1" ref="G13" ca="1">IF(OR(AND(Data!$E13=4,ISBLANK(INDIRECT($C13&amp;"!"&amp;"$D"&amp;$D13&amp;":$I"&amp;$D13))),$E13="Oui"),_xlfn.SWITCH(Informations!$E$10,"Oui",0.5,"Non",0.4,"Erreur"),"NA")</f>
        <v>NA</v>
      </c>
      <c r="H13" s="14" cm="1">
        <f t="array" aca="1" ref="H13" ca="1">_xlfn.SWITCH($G13,"NA",(INDIRECT($C13&amp;"!"&amp;"$E"&amp;$D13))-(INDIRECT($C13&amp;"!"&amp;"$D"&amp;$D13)),0.4,$G13,0.5,$G13,"Erreur","Erreur","Erreur")</f>
        <v>0</v>
      </c>
      <c r="I13" cm="1">
        <f t="array" aca="1" ref="I13" ca="1">IF($G13="NA",INDIRECT($C13&amp;"!"&amp;"$H"&amp;$D13)+INDIRECT($C13&amp;"!"&amp;"$I"&amp;$D13)+INDIRECT($C13&amp;"!"&amp;"$J"&amp;$D13),0)</f>
        <v>0</v>
      </c>
      <c r="J13" cm="1">
        <f t="array" aca="1" ref="J13" ca="1">IF($G13="NA",(INDIRECT($C13&amp;"!"&amp;"$K"&amp;$D13)),0)</f>
        <v>0</v>
      </c>
      <c r="K13" s="4">
        <f t="shared" ca="1" si="0"/>
        <v>0</v>
      </c>
      <c r="L13" s="3">
        <f t="shared" ca="1" si="2"/>
        <v>0</v>
      </c>
      <c r="M13" s="5" cm="1">
        <f t="array" aca="1" ref="M13" ca="1">IF((INDIRECT($C13&amp;"!"&amp;"$D"&amp;$D13))="",,_xlfn.IFS(INDIRECT($C13&amp;"!"&amp;"$E"&amp;$D13)&lt;(1/3),INDIRECT($C13&amp;"!"&amp;"$E"&amp;$D13)-INDIRECT($C13&amp;"!"&amp;"$D"&amp;$D13),INDIRECT($C13&amp;"!"&amp;"$E"&amp;$D13)&gt;=(1/3),Data!$H$3-(INDIRECT($C13&amp;"!"&amp;"$D"&amp;$D13))))+INDIRECT($C13&amp;"!"&amp;"$H"&amp;$D13)</f>
        <v>0</v>
      </c>
      <c r="N13" s="5">
        <f t="shared" ca="1" si="3"/>
        <v>0</v>
      </c>
      <c r="O13" s="6">
        <f t="shared" ca="1" si="4"/>
        <v>0</v>
      </c>
      <c r="P13" s="5" cm="1">
        <f t="array" aca="1" ref="P13" ca="1">IF((INDIRECT($C13&amp;"!"&amp;"$D"&amp;$D13))="",,_xlfn.IFS(INDIRECT($C13&amp;"!"&amp;"$D"&amp;$D13)&gt;(2/3),INDIRECT($C13&amp;"!"&amp;"$E"&amp;$D13)-INDIRECT($C13&amp;"!"&amp;"$D"&amp;$D13),INDIRECT($C13&amp;"!"&amp;"$D"&amp;$D13)&lt;=(2/3),INDIRECT($C13&amp;"!"&amp;"$E"&amp;$D13)-Data!$H$4))+INDIRECT($C13&amp;"!"&amp;"$J"&amp;$D13)</f>
        <v>0</v>
      </c>
      <c r="Q13" s="4">
        <f t="shared" ca="1" si="5"/>
        <v>0</v>
      </c>
      <c r="R13" s="6">
        <f t="shared" ca="1" si="6"/>
        <v>0</v>
      </c>
      <c r="S13" s="4">
        <f ca="1">IF(VLOOKUP(A13,Data!B:E,4)&gt;=2,K13,N13+Q13)</f>
        <v>0</v>
      </c>
      <c r="T13" s="4">
        <f ca="1">IF(VLOOKUP(A13,Data!B:E,4)&gt;=2,,K13-N13-Q13)</f>
        <v>0</v>
      </c>
      <c r="V13" t="str">
        <f t="shared" ca="1" si="18"/>
        <v>Non</v>
      </c>
      <c r="W13" cm="1">
        <f t="array" aca="1" ref="W13" ca="1">_xlfn.IFS(AND(INDIRECT($C13&amp;"!"&amp;"$G"&amp;$D13)-INDIRECT($C13&amp;"!"&amp;"$F"&amp;$D13)&lt;0.5,INDIRECT($C13&amp;"!"&amp;"$G"&amp;$D13)=1,INDIRECT($C14&amp;"!"&amp;"$F"&amp;$D14)=0),0,AND(INDIRECT($C12&amp;"!"&amp;"$G"&amp;$D12)-INDIRECT($C12&amp;"!"&amp;"$F"&amp;$D12)&lt;0.5,INDIRECT($C12&amp;"!"&amp;"$G"&amp;$D12)=1,INDIRECT($C13&amp;"!"&amp;"$F"&amp;$D13)=0),INDIRECT($C12&amp;"!"&amp;"$F"&amp;$D12),AND(INDIRECT($C12&amp;"!"&amp;"$G"&amp;$D12)-INDIRECT($C12&amp;"!"&amp;"$F"&amp;$D12)&lt;=0.5,INDIRECT($C12&amp;"!"&amp;"$G"&amp;$D12)=1,INDIRECT($C13&amp;"!"&amp;"$F"&amp;$D13)=0),Calculs!X12,AND(INDIRECT($C13&amp;"!"&amp;"$F"&amp;$D13)=0,INDIRECT($C12&amp;"!"&amp;"$G"&amp;$D12)=1),AH12,TRUE,INDIRECT($C13&amp;"!"&amp;"$F"&amp;$D13))</f>
        <v>0</v>
      </c>
      <c r="X13" cm="1">
        <f t="array" aca="1" ref="X13" ca="1">IF(AND(INDIRECT($C13&amp;"!"&amp;"$G"&amp;$D13)-INDIRECT($C13&amp;"!"&amp;"$F"&amp;$D13)&lt;0.5,INDIRECT($C13&amp;"!"&amp;"$G"&amp;$D13)=1,INDIRECT($C14&amp;"!"&amp;"$F"&amp;$D14)=0),0,IF(OR(INDIRECT($C13&amp;"!"&amp;"$G"&amp;$D13)=1,AND(INDIRECT($C13&amp;"!"&amp;"$G"&amp;$D13)&lt;&gt;1,INDIRECT($C13&amp;"!"&amp;"$G"&amp;$D13)&gt;Calculs!W13+0.5)),Calculs!W13+0.5,INDIRECT($C13&amp;"!"&amp;"$G"&amp;$D13)+ROUND(W13,0)))</f>
        <v>0</v>
      </c>
      <c r="Y13">
        <f t="shared" ca="1" si="19"/>
        <v>0</v>
      </c>
      <c r="Z13" cm="1">
        <f t="array" aca="1" ref="Z13" ca="1">IF(AND(W13=INT(W13),INDIRECT($C13&amp;"!"&amp;"$F"&amp;$D13)&lt;&gt;""),W13+1,ROUNDUP(W13,0))</f>
        <v>0</v>
      </c>
      <c r="AA13">
        <f t="shared" ca="1" si="20"/>
        <v>0</v>
      </c>
      <c r="AB13" t="str">
        <f t="shared" ca="1" si="21"/>
        <v>Oui</v>
      </c>
      <c r="AC13">
        <f t="shared" ca="1" si="22"/>
        <v>0</v>
      </c>
      <c r="AD13" t="str">
        <f t="shared" ca="1" si="10"/>
        <v>Oui</v>
      </c>
      <c r="AE13" t="str">
        <f t="shared" ca="1" si="23"/>
        <v/>
      </c>
      <c r="AF13" t="str">
        <f t="shared" ca="1" si="24"/>
        <v>Non</v>
      </c>
      <c r="AG13" cm="1">
        <f t="array" aca="1" ref="AG13" ca="1">IF(INDIRECT($C13&amp;"!"&amp;"$G"&amp;$D13)-INDIRECT($C13&amp;"!"&amp;"$F"&amp;$D13)&lt;=0.5,0,IF(AND(INDIRECT($C13&amp;"!"&amp;"$F"&amp;$D13)=0,INDIRECT($C12&amp;"!"&amp;"$G"&amp;$D12)=1),X13,INDIRECT($C13&amp;"!"&amp;"$F"&amp;$D13)))</f>
        <v>0</v>
      </c>
      <c r="AH13" cm="1">
        <f t="array" aca="1" ref="AH13" ca="1">IF(INDIRECT($C13&amp;"!"&amp;"$G"&amp;$D13)-INDIRECT($C13&amp;"!"&amp;"$F"&amp;$D13)&lt;=0.5,0,IF(OR(INDIRECT($C13&amp;"!"&amp;"$G"&amp;$D13)=1,AND(INDIRECT($C13&amp;"!"&amp;"$G"&amp;$D13)&lt;&gt;1,INDIRECT($C13&amp;"!"&amp;"$G"&amp;$D13)&gt;Calculs!AG13+0.5)),Calculs!AG13+0.5,INDIRECT($C13&amp;"!"&amp;"$G"&amp;$D13)+ROUND(AG13,0)))</f>
        <v>0</v>
      </c>
      <c r="AI13">
        <f t="shared" ca="1" si="25"/>
        <v>0</v>
      </c>
      <c r="AJ13" cm="1">
        <f t="array" aca="1" ref="AJ13" ca="1">IF(AND(AG13=INT(AG13),INDIRECT($C13&amp;"!"&amp;"$F"&amp;$D13)&lt;&gt;""),AG13+1,ROUNDUP(AG13,0))</f>
        <v>0</v>
      </c>
      <c r="AK13">
        <f t="shared" ca="1" si="26"/>
        <v>0</v>
      </c>
      <c r="AL13" t="str">
        <f t="shared" ca="1" si="27"/>
        <v>Oui</v>
      </c>
      <c r="AM13">
        <f t="shared" ca="1" si="28"/>
        <v>0</v>
      </c>
      <c r="AN13" t="str">
        <f t="shared" ca="1" si="16"/>
        <v>Oui</v>
      </c>
      <c r="AO13" t="str">
        <f t="shared" ca="1" si="29"/>
        <v/>
      </c>
    </row>
    <row r="14" spans="1:41" x14ac:dyDescent="0.25">
      <c r="A14">
        <v>12</v>
      </c>
      <c r="B14">
        <f ca="1">Data!E14</f>
        <v>1</v>
      </c>
      <c r="C14" t="s">
        <v>58</v>
      </c>
      <c r="D14">
        <v>15</v>
      </c>
      <c r="E14" t="str">
        <f t="shared" ca="1" si="1"/>
        <v>Non</v>
      </c>
      <c r="F14" t="str">
        <f ca="1">IF(Data!$D14&gt;=3,"Oui","Non")</f>
        <v>Non</v>
      </c>
      <c r="G14" s="4" t="str" cm="1">
        <f t="array" aca="1" ref="G14" ca="1">IF(OR(AND(Data!$E14=4,ISBLANK(INDIRECT($C14&amp;"!"&amp;"$D"&amp;$D14&amp;":$I"&amp;$D14))),$E14="Oui"),_xlfn.SWITCH(Informations!$E$10,"Oui",0.5,"Non",0.4,"Erreur"),"NA")</f>
        <v>NA</v>
      </c>
      <c r="H14" s="14" cm="1">
        <f t="array" aca="1" ref="H14" ca="1">_xlfn.SWITCH($G14,"NA",(INDIRECT($C14&amp;"!"&amp;"$E"&amp;$D14))-(INDIRECT($C14&amp;"!"&amp;"$D"&amp;$D14)),0.4,$G14,0.5,$G14,"Erreur","Erreur","Erreur")</f>
        <v>0</v>
      </c>
      <c r="I14" cm="1">
        <f t="array" aca="1" ref="I14" ca="1">IF($G14="NA",INDIRECT($C14&amp;"!"&amp;"$H"&amp;$D14)+INDIRECT($C14&amp;"!"&amp;"$I"&amp;$D14)+INDIRECT($C14&amp;"!"&amp;"$J"&amp;$D14),0)</f>
        <v>0</v>
      </c>
      <c r="J14" cm="1">
        <f t="array" aca="1" ref="J14" ca="1">IF($G14="NA",(INDIRECT($C14&amp;"!"&amp;"$K"&amp;$D14)),0)</f>
        <v>0</v>
      </c>
      <c r="K14" s="4">
        <f t="shared" ca="1" si="0"/>
        <v>0</v>
      </c>
      <c r="L14" s="3">
        <f t="shared" ca="1" si="2"/>
        <v>0</v>
      </c>
      <c r="M14" s="5" cm="1">
        <f t="array" aca="1" ref="M14" ca="1">IF((INDIRECT($C14&amp;"!"&amp;"$D"&amp;$D14))="",,_xlfn.IFS(INDIRECT($C14&amp;"!"&amp;"$E"&amp;$D14)&lt;(1/3),INDIRECT($C14&amp;"!"&amp;"$E"&amp;$D14)-INDIRECT($C14&amp;"!"&amp;"$D"&amp;$D14),INDIRECT($C14&amp;"!"&amp;"$E"&amp;$D14)&gt;=(1/3),Data!$H$3-(INDIRECT($C14&amp;"!"&amp;"$D"&amp;$D14))))+INDIRECT($C14&amp;"!"&amp;"$H"&amp;$D14)</f>
        <v>0</v>
      </c>
      <c r="N14" s="5">
        <f t="shared" ca="1" si="3"/>
        <v>0</v>
      </c>
      <c r="O14" s="6">
        <f t="shared" ca="1" si="4"/>
        <v>0</v>
      </c>
      <c r="P14" s="5" cm="1">
        <f t="array" aca="1" ref="P14" ca="1">IF((INDIRECT($C14&amp;"!"&amp;"$D"&amp;$D14))="",,_xlfn.IFS(INDIRECT($C14&amp;"!"&amp;"$D"&amp;$D14)&gt;(2/3),INDIRECT($C14&amp;"!"&amp;"$E"&amp;$D14)-INDIRECT($C14&amp;"!"&amp;"$D"&amp;$D14),INDIRECT($C14&amp;"!"&amp;"$D"&amp;$D14)&lt;=(2/3),INDIRECT($C14&amp;"!"&amp;"$E"&amp;$D14)-Data!$H$4))+INDIRECT($C14&amp;"!"&amp;"$J"&amp;$D14)</f>
        <v>0</v>
      </c>
      <c r="Q14" s="4">
        <f t="shared" ca="1" si="5"/>
        <v>0</v>
      </c>
      <c r="R14" s="6">
        <f t="shared" ca="1" si="6"/>
        <v>0</v>
      </c>
      <c r="S14" s="4">
        <f ca="1">IF(VLOOKUP(A14,Data!B:E,4)&gt;=2,K14,N14+Q14)</f>
        <v>0</v>
      </c>
      <c r="T14" s="4">
        <f ca="1">IF(VLOOKUP(A14,Data!B:E,4)&gt;=2,,K14-N14-Q14)</f>
        <v>0</v>
      </c>
      <c r="V14" t="str">
        <f t="shared" ca="1" si="18"/>
        <v>Non</v>
      </c>
      <c r="W14" cm="1">
        <f t="array" aca="1" ref="W14" ca="1">_xlfn.IFS(AND(INDIRECT($C14&amp;"!"&amp;"$G"&amp;$D14)-INDIRECT($C14&amp;"!"&amp;"$F"&amp;$D14)&lt;0.5,INDIRECT($C14&amp;"!"&amp;"$G"&amp;$D14)=1,INDIRECT($C15&amp;"!"&amp;"$F"&amp;$D15)=0),0,AND(INDIRECT($C13&amp;"!"&amp;"$G"&amp;$D13)-INDIRECT($C13&amp;"!"&amp;"$F"&amp;$D13)&lt;0.5,INDIRECT($C13&amp;"!"&amp;"$G"&amp;$D13)=1,INDIRECT($C14&amp;"!"&amp;"$F"&amp;$D14)=0),INDIRECT($C13&amp;"!"&amp;"$F"&amp;$D13),AND(INDIRECT($C13&amp;"!"&amp;"$G"&amp;$D13)-INDIRECT($C13&amp;"!"&amp;"$F"&amp;$D13)&lt;=0.5,INDIRECT($C13&amp;"!"&amp;"$G"&amp;$D13)=1,INDIRECT($C14&amp;"!"&amp;"$F"&amp;$D14)=0),Calculs!X13,AND(INDIRECT($C14&amp;"!"&amp;"$F"&amp;$D14)=0,INDIRECT($C13&amp;"!"&amp;"$G"&amp;$D13)=1),AH13,TRUE,INDIRECT($C14&amp;"!"&amp;"$F"&amp;$D14))</f>
        <v>0</v>
      </c>
      <c r="X14" cm="1">
        <f t="array" aca="1" ref="X14" ca="1">IF(AND(INDIRECT($C14&amp;"!"&amp;"$G"&amp;$D14)-INDIRECT($C14&amp;"!"&amp;"$F"&amp;$D14)&lt;0.5,INDIRECT($C14&amp;"!"&amp;"$G"&amp;$D14)=1,INDIRECT($C15&amp;"!"&amp;"$F"&amp;$D15)=0),0,IF(OR(INDIRECT($C14&amp;"!"&amp;"$G"&amp;$D14)=1,AND(INDIRECT($C14&amp;"!"&amp;"$G"&amp;$D14)&lt;&gt;1,INDIRECT($C14&amp;"!"&amp;"$G"&amp;$D14)&gt;Calculs!W14+0.5)),Calculs!W14+0.5,INDIRECT($C14&amp;"!"&amp;"$G"&amp;$D14)+ROUND(W14,0)))</f>
        <v>0</v>
      </c>
      <c r="Y14">
        <f t="shared" ca="1" si="19"/>
        <v>0</v>
      </c>
      <c r="Z14" cm="1">
        <f t="array" aca="1" ref="Z14" ca="1">IF(AND(W14=INT(W14),INDIRECT($C14&amp;"!"&amp;"$F"&amp;$D14)&lt;&gt;""),W14+1,ROUNDUP(W14,0))</f>
        <v>0</v>
      </c>
      <c r="AA14">
        <f t="shared" ca="1" si="20"/>
        <v>0</v>
      </c>
      <c r="AB14" t="str">
        <f t="shared" ca="1" si="21"/>
        <v>Oui</v>
      </c>
      <c r="AC14">
        <f t="shared" ca="1" si="22"/>
        <v>0</v>
      </c>
      <c r="AD14" t="str">
        <f t="shared" ca="1" si="10"/>
        <v>Oui</v>
      </c>
      <c r="AE14" t="str">
        <f t="shared" ca="1" si="23"/>
        <v/>
      </c>
      <c r="AF14" t="str">
        <f t="shared" ca="1" si="24"/>
        <v>Non</v>
      </c>
      <c r="AG14" cm="1">
        <f t="array" aca="1" ref="AG14" ca="1">IF(INDIRECT($C14&amp;"!"&amp;"$G"&amp;$D14)-INDIRECT($C14&amp;"!"&amp;"$F"&amp;$D14)&lt;=0.5,0,IF(AND(INDIRECT($C14&amp;"!"&amp;"$F"&amp;$D14)=0,INDIRECT($C13&amp;"!"&amp;"$G"&amp;$D13)=1),X14,INDIRECT($C14&amp;"!"&amp;"$F"&amp;$D14)))</f>
        <v>0</v>
      </c>
      <c r="AH14" cm="1">
        <f t="array" aca="1" ref="AH14" ca="1">IF(INDIRECT($C14&amp;"!"&amp;"$G"&amp;$D14)-INDIRECT($C14&amp;"!"&amp;"$F"&amp;$D14)&lt;=0.5,0,IF(OR(INDIRECT($C14&amp;"!"&amp;"$G"&amp;$D14)=1,AND(INDIRECT($C14&amp;"!"&amp;"$G"&amp;$D14)&lt;&gt;1,INDIRECT($C14&amp;"!"&amp;"$G"&amp;$D14)&gt;Calculs!AG14+0.5)),Calculs!AG14+0.5,INDIRECT($C14&amp;"!"&amp;"$G"&amp;$D14)+ROUND(AG14,0)))</f>
        <v>0</v>
      </c>
      <c r="AI14">
        <f t="shared" ca="1" si="25"/>
        <v>0</v>
      </c>
      <c r="AJ14" cm="1">
        <f t="array" aca="1" ref="AJ14" ca="1">IF(AND(AG14=INT(AG14),INDIRECT($C14&amp;"!"&amp;"$F"&amp;$D14)&lt;&gt;""),AG14+1,ROUNDUP(AG14,0))</f>
        <v>0</v>
      </c>
      <c r="AK14">
        <f t="shared" ca="1" si="26"/>
        <v>0</v>
      </c>
      <c r="AL14" t="str">
        <f t="shared" ca="1" si="27"/>
        <v>Oui</v>
      </c>
      <c r="AM14">
        <f t="shared" ca="1" si="28"/>
        <v>0</v>
      </c>
      <c r="AN14" t="str">
        <f t="shared" ca="1" si="16"/>
        <v>Oui</v>
      </c>
      <c r="AO14" t="str">
        <f t="shared" ca="1" si="29"/>
        <v/>
      </c>
    </row>
    <row r="15" spans="1:41" x14ac:dyDescent="0.25">
      <c r="A15">
        <v>13</v>
      </c>
      <c r="B15">
        <f ca="1">Data!E15</f>
        <v>1</v>
      </c>
      <c r="C15" t="s">
        <v>58</v>
      </c>
      <c r="D15">
        <v>16</v>
      </c>
      <c r="E15" t="str">
        <f t="shared" ca="1" si="1"/>
        <v>Non</v>
      </c>
      <c r="F15" t="str">
        <f ca="1">IF(Data!$D15&gt;=3,"Oui","Non")</f>
        <v>Non</v>
      </c>
      <c r="G15" s="4" t="str" cm="1">
        <f t="array" aca="1" ref="G15" ca="1">IF(OR(AND(Data!$E15=4,ISBLANK(INDIRECT($C15&amp;"!"&amp;"$D"&amp;$D15&amp;":$I"&amp;$D15))),$E15="Oui"),_xlfn.SWITCH(Informations!$E$10,"Oui",0.5,"Non",0.4,"Erreur"),"NA")</f>
        <v>NA</v>
      </c>
      <c r="H15" s="14" cm="1">
        <f t="array" aca="1" ref="H15" ca="1">_xlfn.SWITCH($G15,"NA",(INDIRECT($C15&amp;"!"&amp;"$E"&amp;$D15))-(INDIRECT($C15&amp;"!"&amp;"$D"&amp;$D15)),0.4,$G15,0.5,$G15,"Erreur","Erreur","Erreur")</f>
        <v>0</v>
      </c>
      <c r="I15" cm="1">
        <f t="array" aca="1" ref="I15" ca="1">IF($G15="NA",INDIRECT($C15&amp;"!"&amp;"$H"&amp;$D15)+INDIRECT($C15&amp;"!"&amp;"$I"&amp;$D15)+INDIRECT($C15&amp;"!"&amp;"$J"&amp;$D15),0)</f>
        <v>0</v>
      </c>
      <c r="J15" cm="1">
        <f t="array" aca="1" ref="J15" ca="1">IF($G15="NA",(INDIRECT($C15&amp;"!"&amp;"$K"&amp;$D15)),0)</f>
        <v>0</v>
      </c>
      <c r="K15" s="4">
        <f t="shared" ca="1" si="0"/>
        <v>0</v>
      </c>
      <c r="L15" s="3">
        <f t="shared" ca="1" si="2"/>
        <v>0</v>
      </c>
      <c r="M15" s="5" cm="1">
        <f t="array" aca="1" ref="M15" ca="1">IF((INDIRECT($C15&amp;"!"&amp;"$D"&amp;$D15))="",,_xlfn.IFS(INDIRECT($C15&amp;"!"&amp;"$E"&amp;$D15)&lt;(1/3),INDIRECT($C15&amp;"!"&amp;"$E"&amp;$D15)-INDIRECT($C15&amp;"!"&amp;"$D"&amp;$D15),INDIRECT($C15&amp;"!"&amp;"$E"&amp;$D15)&gt;=(1/3),Data!$H$3-(INDIRECT($C15&amp;"!"&amp;"$D"&amp;$D15))))+INDIRECT($C15&amp;"!"&amp;"$H"&amp;$D15)</f>
        <v>0</v>
      </c>
      <c r="N15" s="5">
        <f t="shared" ca="1" si="3"/>
        <v>0</v>
      </c>
      <c r="O15" s="6">
        <f t="shared" ca="1" si="4"/>
        <v>0</v>
      </c>
      <c r="P15" s="5" cm="1">
        <f t="array" aca="1" ref="P15" ca="1">IF((INDIRECT($C15&amp;"!"&amp;"$D"&amp;$D15))="",,_xlfn.IFS(INDIRECT($C15&amp;"!"&amp;"$D"&amp;$D15)&gt;(2/3),INDIRECT($C15&amp;"!"&amp;"$E"&amp;$D15)-INDIRECT($C15&amp;"!"&amp;"$D"&amp;$D15),INDIRECT($C15&amp;"!"&amp;"$D"&amp;$D15)&lt;=(2/3),INDIRECT($C15&amp;"!"&amp;"$E"&amp;$D15)-Data!$H$4))+INDIRECT($C15&amp;"!"&amp;"$J"&amp;$D15)</f>
        <v>0</v>
      </c>
      <c r="Q15" s="4">
        <f t="shared" ca="1" si="5"/>
        <v>0</v>
      </c>
      <c r="R15" s="6">
        <f t="shared" ca="1" si="6"/>
        <v>0</v>
      </c>
      <c r="S15" s="4">
        <f ca="1">IF(VLOOKUP(A15,Data!B:E,4)&gt;=2,K15,N15+Q15)</f>
        <v>0</v>
      </c>
      <c r="T15" s="4">
        <f ca="1">IF(VLOOKUP(A15,Data!B:E,4)&gt;=2,,K15-N15-Q15)</f>
        <v>0</v>
      </c>
      <c r="V15" t="str">
        <f t="shared" ca="1" si="18"/>
        <v>Non</v>
      </c>
      <c r="W15" cm="1">
        <f t="array" aca="1" ref="W15" ca="1">_xlfn.IFS(AND(INDIRECT($C15&amp;"!"&amp;"$G"&amp;$D15)-INDIRECT($C15&amp;"!"&amp;"$F"&amp;$D15)&lt;0.5,INDIRECT($C15&amp;"!"&amp;"$G"&amp;$D15)=1,INDIRECT($C16&amp;"!"&amp;"$F"&amp;$D16)=0),0,AND(INDIRECT($C14&amp;"!"&amp;"$G"&amp;$D14)-INDIRECT($C14&amp;"!"&amp;"$F"&amp;$D14)&lt;0.5,INDIRECT($C14&amp;"!"&amp;"$G"&amp;$D14)=1,INDIRECT($C15&amp;"!"&amp;"$F"&amp;$D15)=0),INDIRECT($C14&amp;"!"&amp;"$F"&amp;$D14),AND(INDIRECT($C14&amp;"!"&amp;"$G"&amp;$D14)-INDIRECT($C14&amp;"!"&amp;"$F"&amp;$D14)&lt;=0.5,INDIRECT($C14&amp;"!"&amp;"$G"&amp;$D14)=1,INDIRECT($C15&amp;"!"&amp;"$F"&amp;$D15)=0),Calculs!X14,AND(INDIRECT($C15&amp;"!"&amp;"$F"&amp;$D15)=0,INDIRECT($C14&amp;"!"&amp;"$G"&amp;$D14)=1),AH14,TRUE,INDIRECT($C15&amp;"!"&amp;"$F"&amp;$D15))</f>
        <v>0</v>
      </c>
      <c r="X15" cm="1">
        <f t="array" aca="1" ref="X15" ca="1">IF(AND(INDIRECT($C15&amp;"!"&amp;"$G"&amp;$D15)-INDIRECT($C15&amp;"!"&amp;"$F"&amp;$D15)&lt;0.5,INDIRECT($C15&amp;"!"&amp;"$G"&amp;$D15)=1,INDIRECT($C16&amp;"!"&amp;"$F"&amp;$D16)=0),0,IF(OR(INDIRECT($C15&amp;"!"&amp;"$G"&amp;$D15)=1,AND(INDIRECT($C15&amp;"!"&amp;"$G"&amp;$D15)&lt;&gt;1,INDIRECT($C15&amp;"!"&amp;"$G"&amp;$D15)&gt;Calculs!W15+0.5)),Calculs!W15+0.5,INDIRECT($C15&amp;"!"&amp;"$G"&amp;$D15)+ROUND(W15,0)))</f>
        <v>0</v>
      </c>
      <c r="Y15">
        <f t="shared" ca="1" si="19"/>
        <v>0</v>
      </c>
      <c r="Z15" cm="1">
        <f t="array" aca="1" ref="Z15" ca="1">IF(AND(W15=INT(W15),INDIRECT($C15&amp;"!"&amp;"$F"&amp;$D15)&lt;&gt;""),W15+1,ROUNDUP(W15,0))</f>
        <v>0</v>
      </c>
      <c r="AA15">
        <f t="shared" ca="1" si="20"/>
        <v>0</v>
      </c>
      <c r="AB15" t="str">
        <f t="shared" ca="1" si="21"/>
        <v>Oui</v>
      </c>
      <c r="AC15">
        <f t="shared" ca="1" si="22"/>
        <v>0</v>
      </c>
      <c r="AD15" t="str">
        <f t="shared" ca="1" si="10"/>
        <v>Oui</v>
      </c>
      <c r="AE15" t="str">
        <f t="shared" ca="1" si="23"/>
        <v/>
      </c>
      <c r="AF15" t="str">
        <f t="shared" ca="1" si="24"/>
        <v>Non</v>
      </c>
      <c r="AG15" cm="1">
        <f t="array" aca="1" ref="AG15" ca="1">IF(INDIRECT($C15&amp;"!"&amp;"$G"&amp;$D15)-INDIRECT($C15&amp;"!"&amp;"$F"&amp;$D15)&lt;=0.5,0,IF(AND(INDIRECT($C15&amp;"!"&amp;"$F"&amp;$D15)=0,INDIRECT($C14&amp;"!"&amp;"$G"&amp;$D14)=1),X15,INDIRECT($C15&amp;"!"&amp;"$F"&amp;$D15)))</f>
        <v>0</v>
      </c>
      <c r="AH15" cm="1">
        <f t="array" aca="1" ref="AH15" ca="1">IF(INDIRECT($C15&amp;"!"&amp;"$G"&amp;$D15)-INDIRECT($C15&amp;"!"&amp;"$F"&amp;$D15)&lt;=0.5,0,IF(OR(INDIRECT($C15&amp;"!"&amp;"$G"&amp;$D15)=1,AND(INDIRECT($C15&amp;"!"&amp;"$G"&amp;$D15)&lt;&gt;1,INDIRECT($C15&amp;"!"&amp;"$G"&amp;$D15)&gt;Calculs!AG15+0.5)),Calculs!AG15+0.5,INDIRECT($C15&amp;"!"&amp;"$G"&amp;$D15)+ROUND(AG15,0)))</f>
        <v>0</v>
      </c>
      <c r="AI15">
        <f t="shared" ca="1" si="25"/>
        <v>0</v>
      </c>
      <c r="AJ15" cm="1">
        <f t="array" aca="1" ref="AJ15" ca="1">IF(AND(AG15=INT(AG15),INDIRECT($C15&amp;"!"&amp;"$F"&amp;$D15)&lt;&gt;""),AG15+1,ROUNDUP(AG15,0))</f>
        <v>0</v>
      </c>
      <c r="AK15">
        <f t="shared" ca="1" si="26"/>
        <v>0</v>
      </c>
      <c r="AL15" t="str">
        <f t="shared" ca="1" si="27"/>
        <v>Oui</v>
      </c>
      <c r="AM15">
        <f t="shared" ca="1" si="28"/>
        <v>0</v>
      </c>
      <c r="AN15" t="str">
        <f t="shared" ca="1" si="16"/>
        <v>Oui</v>
      </c>
      <c r="AO15" t="str">
        <f t="shared" ca="1" si="29"/>
        <v/>
      </c>
    </row>
    <row r="16" spans="1:41" x14ac:dyDescent="0.25">
      <c r="A16">
        <v>14</v>
      </c>
      <c r="B16">
        <f ca="1">Data!E16</f>
        <v>1</v>
      </c>
      <c r="C16" t="s">
        <v>58</v>
      </c>
      <c r="D16">
        <v>17</v>
      </c>
      <c r="E16" t="str">
        <f t="shared" ca="1" si="1"/>
        <v>Non</v>
      </c>
      <c r="F16" t="str">
        <f ca="1">IF(Data!$D16&gt;=3,"Oui","Non")</f>
        <v>Non</v>
      </c>
      <c r="G16" s="4" t="str" cm="1">
        <f t="array" aca="1" ref="G16" ca="1">IF(OR(AND(Data!$E16=4,ISBLANK(INDIRECT($C16&amp;"!"&amp;"$D"&amp;$D16&amp;":$I"&amp;$D16))),$E16="Oui"),_xlfn.SWITCH(Informations!$E$10,"Oui",0.5,"Non",0.4,"Erreur"),"NA")</f>
        <v>NA</v>
      </c>
      <c r="H16" s="14" cm="1">
        <f t="array" aca="1" ref="H16" ca="1">_xlfn.SWITCH($G16,"NA",(INDIRECT($C16&amp;"!"&amp;"$E"&amp;$D16))-(INDIRECT($C16&amp;"!"&amp;"$D"&amp;$D16)),0.4,$G16,0.5,$G16,"Erreur","Erreur","Erreur")</f>
        <v>0</v>
      </c>
      <c r="I16" cm="1">
        <f t="array" aca="1" ref="I16" ca="1">IF($G16="NA",INDIRECT($C16&amp;"!"&amp;"$H"&amp;$D16)+INDIRECT($C16&amp;"!"&amp;"$I"&amp;$D16)+INDIRECT($C16&amp;"!"&amp;"$J"&amp;$D16),0)</f>
        <v>0</v>
      </c>
      <c r="J16" cm="1">
        <f t="array" aca="1" ref="J16" ca="1">IF($G16="NA",(INDIRECT($C16&amp;"!"&amp;"$K"&amp;$D16)),0)</f>
        <v>0</v>
      </c>
      <c r="K16" s="4">
        <f t="shared" ca="1" si="0"/>
        <v>0</v>
      </c>
      <c r="L16" s="3">
        <f t="shared" ca="1" si="2"/>
        <v>0</v>
      </c>
      <c r="M16" s="5" cm="1">
        <f t="array" aca="1" ref="M16" ca="1">IF((INDIRECT($C16&amp;"!"&amp;"$D"&amp;$D16))="",,_xlfn.IFS(INDIRECT($C16&amp;"!"&amp;"$E"&amp;$D16)&lt;(1/3),INDIRECT($C16&amp;"!"&amp;"$E"&amp;$D16)-INDIRECT($C16&amp;"!"&amp;"$D"&amp;$D16),INDIRECT($C16&amp;"!"&amp;"$E"&amp;$D16)&gt;=(1/3),Data!$H$3-(INDIRECT($C16&amp;"!"&amp;"$D"&amp;$D16))))+INDIRECT($C16&amp;"!"&amp;"$H"&amp;$D16)</f>
        <v>0</v>
      </c>
      <c r="N16" s="5">
        <f t="shared" ca="1" si="3"/>
        <v>0</v>
      </c>
      <c r="O16" s="6">
        <f t="shared" ca="1" si="4"/>
        <v>0</v>
      </c>
      <c r="P16" s="5" cm="1">
        <f t="array" aca="1" ref="P16" ca="1">IF((INDIRECT($C16&amp;"!"&amp;"$D"&amp;$D16))="",,_xlfn.IFS(INDIRECT($C16&amp;"!"&amp;"$D"&amp;$D16)&gt;(2/3),INDIRECT($C16&amp;"!"&amp;"$E"&amp;$D16)-INDIRECT($C16&amp;"!"&amp;"$D"&amp;$D16),INDIRECT($C16&amp;"!"&amp;"$D"&amp;$D16)&lt;=(2/3),INDIRECT($C16&amp;"!"&amp;"$E"&amp;$D16)-Data!$H$4))+INDIRECT($C16&amp;"!"&amp;"$J"&amp;$D16)</f>
        <v>0</v>
      </c>
      <c r="Q16" s="4">
        <f t="shared" ca="1" si="5"/>
        <v>0</v>
      </c>
      <c r="R16" s="6">
        <f t="shared" ca="1" si="6"/>
        <v>0</v>
      </c>
      <c r="S16" s="4">
        <f ca="1">IF(VLOOKUP(A16,Data!B:E,4)&gt;=2,K16,N16+Q16)</f>
        <v>0</v>
      </c>
      <c r="T16" s="4">
        <f ca="1">IF(VLOOKUP(A16,Data!B:E,4)&gt;=2,,K16-N16-Q16)</f>
        <v>0</v>
      </c>
      <c r="V16" t="str">
        <f t="shared" ca="1" si="18"/>
        <v>Non</v>
      </c>
      <c r="W16" cm="1">
        <f t="array" aca="1" ref="W16" ca="1">_xlfn.IFS(AND(INDIRECT($C16&amp;"!"&amp;"$G"&amp;$D16)-INDIRECT($C16&amp;"!"&amp;"$F"&amp;$D16)&lt;0.5,INDIRECT($C16&amp;"!"&amp;"$G"&amp;$D16)=1,INDIRECT($C17&amp;"!"&amp;"$F"&amp;$D17)=0),0,AND(INDIRECT($C15&amp;"!"&amp;"$G"&amp;$D15)-INDIRECT($C15&amp;"!"&amp;"$F"&amp;$D15)&lt;0.5,INDIRECT($C15&amp;"!"&amp;"$G"&amp;$D15)=1,INDIRECT($C16&amp;"!"&amp;"$F"&amp;$D16)=0),INDIRECT($C15&amp;"!"&amp;"$F"&amp;$D15),AND(INDIRECT($C15&amp;"!"&amp;"$G"&amp;$D15)-INDIRECT($C15&amp;"!"&amp;"$F"&amp;$D15)&lt;=0.5,INDIRECT($C15&amp;"!"&amp;"$G"&amp;$D15)=1,INDIRECT($C16&amp;"!"&amp;"$F"&amp;$D16)=0),Calculs!X15,AND(INDIRECT($C16&amp;"!"&amp;"$F"&amp;$D16)=0,INDIRECT($C15&amp;"!"&amp;"$G"&amp;$D15)=1),AH15,TRUE,INDIRECT($C16&amp;"!"&amp;"$F"&amp;$D16))</f>
        <v>0</v>
      </c>
      <c r="X16" cm="1">
        <f t="array" aca="1" ref="X16" ca="1">IF(AND(INDIRECT($C16&amp;"!"&amp;"$G"&amp;$D16)-INDIRECT($C16&amp;"!"&amp;"$F"&amp;$D16)&lt;0.5,INDIRECT($C16&amp;"!"&amp;"$G"&amp;$D16)=1,INDIRECT($C17&amp;"!"&amp;"$F"&amp;$D17)=0),0,IF(OR(INDIRECT($C16&amp;"!"&amp;"$G"&amp;$D16)=1,AND(INDIRECT($C16&amp;"!"&amp;"$G"&amp;$D16)&lt;&gt;1,INDIRECT($C16&amp;"!"&amp;"$G"&amp;$D16)&gt;Calculs!W16+0.5)),Calculs!W16+0.5,INDIRECT($C16&amp;"!"&amp;"$G"&amp;$D16)+ROUND(W16,0)))</f>
        <v>0</v>
      </c>
      <c r="Y16">
        <f t="shared" ca="1" si="19"/>
        <v>0</v>
      </c>
      <c r="Z16" cm="1">
        <f t="array" aca="1" ref="Z16" ca="1">IF(AND(W16=INT(W16),INDIRECT($C16&amp;"!"&amp;"$F"&amp;$D16)&lt;&gt;""),W16+1,ROUNDUP(W16,0))</f>
        <v>0</v>
      </c>
      <c r="AA16">
        <f t="shared" ca="1" si="20"/>
        <v>0</v>
      </c>
      <c r="AB16" t="str">
        <f t="shared" ca="1" si="21"/>
        <v>Oui</v>
      </c>
      <c r="AC16">
        <f t="shared" ca="1" si="22"/>
        <v>0</v>
      </c>
      <c r="AD16" t="str">
        <f t="shared" ca="1" si="10"/>
        <v>Oui</v>
      </c>
      <c r="AE16" t="str">
        <f t="shared" ca="1" si="23"/>
        <v/>
      </c>
      <c r="AF16" t="str">
        <f t="shared" ca="1" si="24"/>
        <v>Non</v>
      </c>
      <c r="AG16" cm="1">
        <f t="array" aca="1" ref="AG16" ca="1">IF(INDIRECT($C16&amp;"!"&amp;"$G"&amp;$D16)-INDIRECT($C16&amp;"!"&amp;"$F"&amp;$D16)&lt;=0.5,0,IF(AND(INDIRECT($C16&amp;"!"&amp;"$F"&amp;$D16)=0,INDIRECT($C15&amp;"!"&amp;"$G"&amp;$D15)=1),X16,INDIRECT($C16&amp;"!"&amp;"$F"&amp;$D16)))</f>
        <v>0</v>
      </c>
      <c r="AH16" cm="1">
        <f t="array" aca="1" ref="AH16" ca="1">IF(INDIRECT($C16&amp;"!"&amp;"$G"&amp;$D16)-INDIRECT($C16&amp;"!"&amp;"$F"&amp;$D16)&lt;=0.5,0,IF(OR(INDIRECT($C16&amp;"!"&amp;"$G"&amp;$D16)=1,AND(INDIRECT($C16&amp;"!"&amp;"$G"&amp;$D16)&lt;&gt;1,INDIRECT($C16&amp;"!"&amp;"$G"&amp;$D16)&gt;Calculs!AG16+0.5)),Calculs!AG16+0.5,INDIRECT($C16&amp;"!"&amp;"$G"&amp;$D16)+ROUND(AG16,0)))</f>
        <v>0</v>
      </c>
      <c r="AI16">
        <f t="shared" ca="1" si="25"/>
        <v>0</v>
      </c>
      <c r="AJ16" cm="1">
        <f t="array" aca="1" ref="AJ16" ca="1">IF(AND(AG16=INT(AG16),INDIRECT($C16&amp;"!"&amp;"$F"&amp;$D16)&lt;&gt;""),AG16+1,ROUNDUP(AG16,0))</f>
        <v>0</v>
      </c>
      <c r="AK16">
        <f t="shared" ca="1" si="26"/>
        <v>0</v>
      </c>
      <c r="AL16" t="str">
        <f t="shared" ca="1" si="27"/>
        <v>Oui</v>
      </c>
      <c r="AM16">
        <f t="shared" ca="1" si="28"/>
        <v>0</v>
      </c>
      <c r="AN16" t="str">
        <f t="shared" ca="1" si="16"/>
        <v>Oui</v>
      </c>
      <c r="AO16" t="str">
        <f t="shared" ca="1" si="29"/>
        <v/>
      </c>
    </row>
    <row r="17" spans="1:41" x14ac:dyDescent="0.25">
      <c r="A17">
        <v>15</v>
      </c>
      <c r="B17">
        <f ca="1">Data!E17</f>
        <v>1</v>
      </c>
      <c r="C17" t="s">
        <v>58</v>
      </c>
      <c r="D17">
        <v>18</v>
      </c>
      <c r="E17" t="str">
        <f t="shared" ca="1" si="1"/>
        <v>Non</v>
      </c>
      <c r="F17" t="str">
        <f ca="1">IF(Data!$D17&gt;=3,"Oui","Non")</f>
        <v>Non</v>
      </c>
      <c r="G17" s="4" t="str" cm="1">
        <f t="array" aca="1" ref="G17" ca="1">IF(OR(AND(Data!$E17=4,ISBLANK(INDIRECT($C17&amp;"!"&amp;"$D"&amp;$D17&amp;":$I"&amp;$D17))),$E17="Oui"),_xlfn.SWITCH(Informations!$E$10,"Oui",0.5,"Non",0.4,"Erreur"),"NA")</f>
        <v>NA</v>
      </c>
      <c r="H17" s="14" cm="1">
        <f t="array" aca="1" ref="H17" ca="1">_xlfn.SWITCH($G17,"NA",(INDIRECT($C17&amp;"!"&amp;"$E"&amp;$D17))-(INDIRECT($C17&amp;"!"&amp;"$D"&amp;$D17)),0.4,$G17,0.5,$G17,"Erreur","Erreur","Erreur")</f>
        <v>0</v>
      </c>
      <c r="I17" cm="1">
        <f t="array" aca="1" ref="I17" ca="1">IF($G17="NA",INDIRECT($C17&amp;"!"&amp;"$H"&amp;$D17)+INDIRECT($C17&amp;"!"&amp;"$I"&amp;$D17)+INDIRECT($C17&amp;"!"&amp;"$J"&amp;$D17),0)</f>
        <v>0</v>
      </c>
      <c r="J17" cm="1">
        <f t="array" aca="1" ref="J17" ca="1">IF($G17="NA",(INDIRECT($C17&amp;"!"&amp;"$K"&amp;$D17)),0)</f>
        <v>0</v>
      </c>
      <c r="K17" s="4">
        <f t="shared" ca="1" si="0"/>
        <v>0</v>
      </c>
      <c r="L17" s="3">
        <f t="shared" ca="1" si="2"/>
        <v>0</v>
      </c>
      <c r="M17" s="5" cm="1">
        <f t="array" aca="1" ref="M17" ca="1">IF((INDIRECT($C17&amp;"!"&amp;"$D"&amp;$D17))="",,_xlfn.IFS(INDIRECT($C17&amp;"!"&amp;"$E"&amp;$D17)&lt;(1/3),INDIRECT($C17&amp;"!"&amp;"$E"&amp;$D17)-INDIRECT($C17&amp;"!"&amp;"$D"&amp;$D17),INDIRECT($C17&amp;"!"&amp;"$E"&amp;$D17)&gt;=(1/3),Data!$H$3-(INDIRECT($C17&amp;"!"&amp;"$D"&amp;$D17))))+INDIRECT($C17&amp;"!"&amp;"$H"&amp;$D17)</f>
        <v>0</v>
      </c>
      <c r="N17" s="5">
        <f t="shared" ca="1" si="3"/>
        <v>0</v>
      </c>
      <c r="O17" s="6">
        <f t="shared" ca="1" si="4"/>
        <v>0</v>
      </c>
      <c r="P17" s="5" cm="1">
        <f t="array" aca="1" ref="P17" ca="1">IF((INDIRECT($C17&amp;"!"&amp;"$D"&amp;$D17))="",,_xlfn.IFS(INDIRECT($C17&amp;"!"&amp;"$D"&amp;$D17)&gt;(2/3),INDIRECT($C17&amp;"!"&amp;"$E"&amp;$D17)-INDIRECT($C17&amp;"!"&amp;"$D"&amp;$D17),INDIRECT($C17&amp;"!"&amp;"$D"&amp;$D17)&lt;=(2/3),INDIRECT($C17&amp;"!"&amp;"$E"&amp;$D17)-Data!$H$4))+INDIRECT($C17&amp;"!"&amp;"$J"&amp;$D17)</f>
        <v>0</v>
      </c>
      <c r="Q17" s="4">
        <f t="shared" ca="1" si="5"/>
        <v>0</v>
      </c>
      <c r="R17" s="6">
        <f t="shared" ca="1" si="6"/>
        <v>0</v>
      </c>
      <c r="S17" s="4">
        <f ca="1">IF(VLOOKUP(A17,Data!B:E,4)&gt;=2,K17,N17+Q17)</f>
        <v>0</v>
      </c>
      <c r="T17" s="4">
        <f ca="1">IF(VLOOKUP(A17,Data!B:E,4)&gt;=2,,K17-N17-Q17)</f>
        <v>0</v>
      </c>
      <c r="V17" t="str">
        <f t="shared" ca="1" si="18"/>
        <v>Non</v>
      </c>
      <c r="W17" cm="1">
        <f t="array" aca="1" ref="W17" ca="1">_xlfn.IFS(AND(INDIRECT($C17&amp;"!"&amp;"$G"&amp;$D17)-INDIRECT($C17&amp;"!"&amp;"$F"&amp;$D17)&lt;0.5,INDIRECT($C17&amp;"!"&amp;"$G"&amp;$D17)=1,INDIRECT($C18&amp;"!"&amp;"$F"&amp;$D18)=0),0,AND(INDIRECT($C16&amp;"!"&amp;"$G"&amp;$D16)-INDIRECT($C16&amp;"!"&amp;"$F"&amp;$D16)&lt;0.5,INDIRECT($C16&amp;"!"&amp;"$G"&amp;$D16)=1,INDIRECT($C17&amp;"!"&amp;"$F"&amp;$D17)=0),INDIRECT($C16&amp;"!"&amp;"$F"&amp;$D16),AND(INDIRECT($C16&amp;"!"&amp;"$G"&amp;$D16)-INDIRECT($C16&amp;"!"&amp;"$F"&amp;$D16)&lt;=0.5,INDIRECT($C16&amp;"!"&amp;"$G"&amp;$D16)=1,INDIRECT($C17&amp;"!"&amp;"$F"&amp;$D17)=0),Calculs!X16,AND(INDIRECT($C17&amp;"!"&amp;"$F"&amp;$D17)=0,INDIRECT($C16&amp;"!"&amp;"$G"&amp;$D16)=1),AH16,TRUE,INDIRECT($C17&amp;"!"&amp;"$F"&amp;$D17))</f>
        <v>0</v>
      </c>
      <c r="X17" cm="1">
        <f t="array" aca="1" ref="X17" ca="1">IF(AND(INDIRECT($C17&amp;"!"&amp;"$G"&amp;$D17)-INDIRECT($C17&amp;"!"&amp;"$F"&amp;$D17)&lt;0.5,INDIRECT($C17&amp;"!"&amp;"$G"&amp;$D17)=1,INDIRECT($C18&amp;"!"&amp;"$F"&amp;$D18)=0),0,IF(OR(INDIRECT($C17&amp;"!"&amp;"$G"&amp;$D17)=1,AND(INDIRECT($C17&amp;"!"&amp;"$G"&amp;$D17)&lt;&gt;1,INDIRECT($C17&amp;"!"&amp;"$G"&amp;$D17)&gt;Calculs!W17+0.5)),Calculs!W17+0.5,INDIRECT($C17&amp;"!"&amp;"$G"&amp;$D17)+ROUND(W17,0)))</f>
        <v>0</v>
      </c>
      <c r="Y17">
        <f t="shared" ca="1" si="19"/>
        <v>0</v>
      </c>
      <c r="Z17" cm="1">
        <f t="array" aca="1" ref="Z17" ca="1">IF(AND(W17=INT(W17),INDIRECT($C17&amp;"!"&amp;"$F"&amp;$D17)&lt;&gt;""),W17+1,ROUNDUP(W17,0))</f>
        <v>0</v>
      </c>
      <c r="AA17">
        <f t="shared" ca="1" si="20"/>
        <v>0</v>
      </c>
      <c r="AB17" t="str">
        <f t="shared" ca="1" si="21"/>
        <v>Oui</v>
      </c>
      <c r="AC17">
        <f t="shared" ca="1" si="22"/>
        <v>0</v>
      </c>
      <c r="AD17" t="str">
        <f t="shared" ca="1" si="10"/>
        <v>Oui</v>
      </c>
      <c r="AE17" t="str">
        <f t="shared" ca="1" si="23"/>
        <v/>
      </c>
      <c r="AF17" t="str">
        <f t="shared" ca="1" si="24"/>
        <v>Non</v>
      </c>
      <c r="AG17" cm="1">
        <f t="array" aca="1" ref="AG17" ca="1">IF(INDIRECT($C17&amp;"!"&amp;"$G"&amp;$D17)-INDIRECT($C17&amp;"!"&amp;"$F"&amp;$D17)&lt;=0.5,0,IF(AND(INDIRECT($C17&amp;"!"&amp;"$F"&amp;$D17)=0,INDIRECT($C16&amp;"!"&amp;"$G"&amp;$D16)=1),X17,INDIRECT($C17&amp;"!"&amp;"$F"&amp;$D17)))</f>
        <v>0</v>
      </c>
      <c r="AH17" cm="1">
        <f t="array" aca="1" ref="AH17" ca="1">IF(INDIRECT($C17&amp;"!"&amp;"$G"&amp;$D17)-INDIRECT($C17&amp;"!"&amp;"$F"&amp;$D17)&lt;=0.5,0,IF(OR(INDIRECT($C17&amp;"!"&amp;"$G"&amp;$D17)=1,AND(INDIRECT($C17&amp;"!"&amp;"$G"&amp;$D17)&lt;&gt;1,INDIRECT($C17&amp;"!"&amp;"$G"&amp;$D17)&gt;Calculs!AG17+0.5)),Calculs!AG17+0.5,INDIRECT($C17&amp;"!"&amp;"$G"&amp;$D17)+ROUND(AG17,0)))</f>
        <v>0</v>
      </c>
      <c r="AI17">
        <f t="shared" ca="1" si="25"/>
        <v>0</v>
      </c>
      <c r="AJ17" cm="1">
        <f t="array" aca="1" ref="AJ17" ca="1">IF(AND(AG17=INT(AG17),INDIRECT($C17&amp;"!"&amp;"$F"&amp;$D17)&lt;&gt;""),AG17+1,ROUNDUP(AG17,0))</f>
        <v>0</v>
      </c>
      <c r="AK17">
        <f t="shared" ca="1" si="26"/>
        <v>0</v>
      </c>
      <c r="AL17" t="str">
        <f t="shared" ca="1" si="27"/>
        <v>Oui</v>
      </c>
      <c r="AM17">
        <f t="shared" ca="1" si="28"/>
        <v>0</v>
      </c>
      <c r="AN17" t="str">
        <f t="shared" ca="1" si="16"/>
        <v>Oui</v>
      </c>
      <c r="AO17" t="str">
        <f t="shared" ca="1" si="29"/>
        <v/>
      </c>
    </row>
    <row r="18" spans="1:41" x14ac:dyDescent="0.25">
      <c r="A18">
        <v>16</v>
      </c>
      <c r="B18">
        <f ca="1">Data!E18</f>
        <v>2</v>
      </c>
      <c r="C18" t="s">
        <v>58</v>
      </c>
      <c r="D18">
        <v>19</v>
      </c>
      <c r="E18" t="str">
        <f t="shared" ca="1" si="1"/>
        <v>Non</v>
      </c>
      <c r="F18" t="str">
        <f ca="1">IF(Data!$D18&gt;=3,"Oui","Non")</f>
        <v>Non</v>
      </c>
      <c r="G18" s="4" t="str" cm="1">
        <f t="array" aca="1" ref="G18" ca="1">IF(OR(AND(Data!$E18=4,ISBLANK(INDIRECT($C18&amp;"!"&amp;"$D"&amp;$D18&amp;":$I"&amp;$D18))),$E18="Oui"),_xlfn.SWITCH(Informations!$E$10,"Oui",0.5,"Non",0.4,"Erreur"),"NA")</f>
        <v>NA</v>
      </c>
      <c r="H18" s="14" cm="1">
        <f t="array" aca="1" ref="H18" ca="1">_xlfn.SWITCH($G18,"NA",(INDIRECT($C18&amp;"!"&amp;"$E"&amp;$D18))-(INDIRECT($C18&amp;"!"&amp;"$D"&amp;$D18)),0.4,$G18,0.5,$G18,"Erreur","Erreur","Erreur")</f>
        <v>0</v>
      </c>
      <c r="I18" cm="1">
        <f t="array" aca="1" ref="I18" ca="1">IF($G18="NA",INDIRECT($C18&amp;"!"&amp;"$H"&amp;$D18)+INDIRECT($C18&amp;"!"&amp;"$I"&amp;$D18)+INDIRECT($C18&amp;"!"&amp;"$J"&amp;$D18),0)</f>
        <v>0</v>
      </c>
      <c r="J18" cm="1">
        <f t="array" aca="1" ref="J18" ca="1">IF($G18="NA",(INDIRECT($C18&amp;"!"&amp;"$K"&amp;$D18)),0)</f>
        <v>0</v>
      </c>
      <c r="K18" s="4">
        <f t="shared" ca="1" si="0"/>
        <v>0</v>
      </c>
      <c r="L18" s="3">
        <f t="shared" ca="1" si="2"/>
        <v>0</v>
      </c>
      <c r="M18" s="5" cm="1">
        <f t="array" aca="1" ref="M18" ca="1">IF((INDIRECT($C18&amp;"!"&amp;"$D"&amp;$D18))="",,_xlfn.IFS(INDIRECT($C18&amp;"!"&amp;"$E"&amp;$D18)&lt;(1/3),INDIRECT($C18&amp;"!"&amp;"$E"&amp;$D18)-INDIRECT($C18&amp;"!"&amp;"$D"&amp;$D18),INDIRECT($C18&amp;"!"&amp;"$E"&amp;$D18)&gt;=(1/3),Data!$H$3-(INDIRECT($C18&amp;"!"&amp;"$D"&amp;$D18))))+INDIRECT($C18&amp;"!"&amp;"$H"&amp;$D18)</f>
        <v>0</v>
      </c>
      <c r="N18" s="5">
        <f t="shared" ca="1" si="3"/>
        <v>0</v>
      </c>
      <c r="O18" s="6">
        <f t="shared" ca="1" si="4"/>
        <v>0</v>
      </c>
      <c r="P18" s="5" cm="1">
        <f t="array" aca="1" ref="P18" ca="1">IF((INDIRECT($C18&amp;"!"&amp;"$D"&amp;$D18))="",,_xlfn.IFS(INDIRECT($C18&amp;"!"&amp;"$D"&amp;$D18)&gt;(2/3),INDIRECT($C18&amp;"!"&amp;"$E"&amp;$D18)-INDIRECT($C18&amp;"!"&amp;"$D"&amp;$D18),INDIRECT($C18&amp;"!"&amp;"$D"&amp;$D18)&lt;=(2/3),INDIRECT($C18&amp;"!"&amp;"$E"&amp;$D18)-Data!$H$4))+INDIRECT($C18&amp;"!"&amp;"$J"&amp;$D18)</f>
        <v>0</v>
      </c>
      <c r="Q18" s="4">
        <f t="shared" ca="1" si="5"/>
        <v>0</v>
      </c>
      <c r="R18" s="6">
        <f t="shared" ca="1" si="6"/>
        <v>0</v>
      </c>
      <c r="S18" s="4">
        <f ca="1">IF(VLOOKUP(A18,Data!B:E,4)&gt;=2,K18,N18+Q18)</f>
        <v>0</v>
      </c>
      <c r="T18" s="4">
        <f ca="1">IF(VLOOKUP(A18,Data!B:E,4)&gt;=2,,K18-N18-Q18)</f>
        <v>0</v>
      </c>
      <c r="V18" t="str">
        <f t="shared" ca="1" si="18"/>
        <v>Non</v>
      </c>
      <c r="W18" cm="1">
        <f t="array" aca="1" ref="W18" ca="1">_xlfn.IFS(AND(INDIRECT($C18&amp;"!"&amp;"$G"&amp;$D18)-INDIRECT($C18&amp;"!"&amp;"$F"&amp;$D18)&lt;0.5,INDIRECT($C18&amp;"!"&amp;"$G"&amp;$D18)=1,INDIRECT($C19&amp;"!"&amp;"$F"&amp;$D19)=0),0,AND(INDIRECT($C17&amp;"!"&amp;"$G"&amp;$D17)-INDIRECT($C17&amp;"!"&amp;"$F"&amp;$D17)&lt;0.5,INDIRECT($C17&amp;"!"&amp;"$G"&amp;$D17)=1,INDIRECT($C18&amp;"!"&amp;"$F"&amp;$D18)=0),INDIRECT($C17&amp;"!"&amp;"$F"&amp;$D17),AND(INDIRECT($C17&amp;"!"&amp;"$G"&amp;$D17)-INDIRECT($C17&amp;"!"&amp;"$F"&amp;$D17)&lt;=0.5,INDIRECT($C17&amp;"!"&amp;"$G"&amp;$D17)=1,INDIRECT($C18&amp;"!"&amp;"$F"&amp;$D18)=0),Calculs!X17,AND(INDIRECT($C18&amp;"!"&amp;"$F"&amp;$D18)=0,INDIRECT($C17&amp;"!"&amp;"$G"&amp;$D17)=1),AH17,TRUE,INDIRECT($C18&amp;"!"&amp;"$F"&amp;$D18))</f>
        <v>0</v>
      </c>
      <c r="X18" cm="1">
        <f t="array" aca="1" ref="X18" ca="1">IF(AND(INDIRECT($C18&amp;"!"&amp;"$G"&amp;$D18)-INDIRECT($C18&amp;"!"&amp;"$F"&amp;$D18)&lt;0.5,INDIRECT($C18&amp;"!"&amp;"$G"&amp;$D18)=1,INDIRECT($C19&amp;"!"&amp;"$F"&amp;$D19)=0),0,IF(OR(INDIRECT($C18&amp;"!"&amp;"$G"&amp;$D18)=1,AND(INDIRECT($C18&amp;"!"&amp;"$G"&amp;$D18)&lt;&gt;1,INDIRECT($C18&amp;"!"&amp;"$G"&amp;$D18)&gt;Calculs!W18+0.5)),Calculs!W18+0.5,INDIRECT($C18&amp;"!"&amp;"$G"&amp;$D18)+ROUND(W18,0)))</f>
        <v>0</v>
      </c>
      <c r="Y18">
        <f t="shared" ca="1" si="19"/>
        <v>0</v>
      </c>
      <c r="Z18" cm="1">
        <f t="array" aca="1" ref="Z18" ca="1">IF(AND(W18=INT(W18),INDIRECT($C18&amp;"!"&amp;"$F"&amp;$D18)&lt;&gt;""),W18+1,ROUNDUP(W18,0))</f>
        <v>0</v>
      </c>
      <c r="AA18">
        <f t="shared" ca="1" si="20"/>
        <v>0</v>
      </c>
      <c r="AB18" t="str">
        <f t="shared" ca="1" si="21"/>
        <v>Oui</v>
      </c>
      <c r="AC18">
        <f t="shared" ca="1" si="22"/>
        <v>0</v>
      </c>
      <c r="AD18" t="str">
        <f t="shared" ca="1" si="10"/>
        <v>Oui</v>
      </c>
      <c r="AE18" t="str">
        <f t="shared" ca="1" si="23"/>
        <v/>
      </c>
      <c r="AF18" t="str">
        <f t="shared" ca="1" si="24"/>
        <v>Non</v>
      </c>
      <c r="AG18" cm="1">
        <f t="array" aca="1" ref="AG18" ca="1">IF(INDIRECT($C18&amp;"!"&amp;"$G"&amp;$D18)-INDIRECT($C18&amp;"!"&amp;"$F"&amp;$D18)&lt;=0.5,0,IF(AND(INDIRECT($C18&amp;"!"&amp;"$F"&amp;$D18)=0,INDIRECT($C17&amp;"!"&amp;"$G"&amp;$D17)=1),X18,INDIRECT($C18&amp;"!"&amp;"$F"&amp;$D18)))</f>
        <v>0</v>
      </c>
      <c r="AH18" cm="1">
        <f t="array" aca="1" ref="AH18" ca="1">IF(INDIRECT($C18&amp;"!"&amp;"$G"&amp;$D18)-INDIRECT($C18&amp;"!"&amp;"$F"&amp;$D18)&lt;=0.5,0,IF(OR(INDIRECT($C18&amp;"!"&amp;"$G"&amp;$D18)=1,AND(INDIRECT($C18&amp;"!"&amp;"$G"&amp;$D18)&lt;&gt;1,INDIRECT($C18&amp;"!"&amp;"$G"&amp;$D18)&gt;Calculs!AG18+0.5)),Calculs!AG18+0.5,INDIRECT($C18&amp;"!"&amp;"$G"&amp;$D18)+ROUND(AG18,0)))</f>
        <v>0</v>
      </c>
      <c r="AI18">
        <f t="shared" ca="1" si="25"/>
        <v>0</v>
      </c>
      <c r="AJ18" cm="1">
        <f t="array" aca="1" ref="AJ18" ca="1">IF(AND(AG18=INT(AG18),INDIRECT($C18&amp;"!"&amp;"$F"&amp;$D18)&lt;&gt;""),AG18+1,ROUNDUP(AG18,0))</f>
        <v>0</v>
      </c>
      <c r="AK18">
        <f t="shared" ca="1" si="26"/>
        <v>0</v>
      </c>
      <c r="AL18" t="str">
        <f t="shared" ca="1" si="27"/>
        <v>Oui</v>
      </c>
      <c r="AM18">
        <f t="shared" ca="1" si="28"/>
        <v>0</v>
      </c>
      <c r="AN18" t="str">
        <f t="shared" ca="1" si="16"/>
        <v>Oui</v>
      </c>
      <c r="AO18" t="str">
        <f t="shared" ca="1" si="29"/>
        <v/>
      </c>
    </row>
    <row r="19" spans="1:41" x14ac:dyDescent="0.25">
      <c r="A19">
        <v>17</v>
      </c>
      <c r="B19">
        <f ca="1">Data!E19</f>
        <v>3</v>
      </c>
      <c r="C19" t="s">
        <v>58</v>
      </c>
      <c r="D19">
        <v>20</v>
      </c>
      <c r="E19" t="str">
        <f t="shared" ca="1" si="1"/>
        <v>Non</v>
      </c>
      <c r="F19" t="str">
        <f ca="1">IF(Data!$D19&gt;=3,"Oui","Non")</f>
        <v>Non</v>
      </c>
      <c r="G19" s="4" t="str" cm="1">
        <f t="array" aca="1" ref="G19" ca="1">IF(OR(AND(Data!$E19=4,ISBLANK(INDIRECT($C19&amp;"!"&amp;"$D"&amp;$D19&amp;":$I"&amp;$D19))),$E19="Oui"),_xlfn.SWITCH(Informations!$E$10,"Oui",0.5,"Non",0.4,"Erreur"),"NA")</f>
        <v>NA</v>
      </c>
      <c r="H19" s="14" cm="1">
        <f t="array" aca="1" ref="H19" ca="1">_xlfn.SWITCH($G19,"NA",(INDIRECT($C19&amp;"!"&amp;"$E"&amp;$D19))-(INDIRECT($C19&amp;"!"&amp;"$D"&amp;$D19)),0.4,$G19,0.5,$G19,"Erreur","Erreur","Erreur")</f>
        <v>0</v>
      </c>
      <c r="I19" cm="1">
        <f t="array" aca="1" ref="I19" ca="1">IF($G19="NA",INDIRECT($C19&amp;"!"&amp;"$H"&amp;$D19)+INDIRECT($C19&amp;"!"&amp;"$I"&amp;$D19)+INDIRECT($C19&amp;"!"&amp;"$J"&amp;$D19),0)</f>
        <v>0</v>
      </c>
      <c r="J19" cm="1">
        <f t="array" aca="1" ref="J19" ca="1">IF($G19="NA",(INDIRECT($C19&amp;"!"&amp;"$K"&amp;$D19)),0)</f>
        <v>0</v>
      </c>
      <c r="K19" s="4">
        <f t="shared" ca="1" si="0"/>
        <v>0</v>
      </c>
      <c r="L19" s="3">
        <f t="shared" ca="1" si="2"/>
        <v>0</v>
      </c>
      <c r="M19" s="5" cm="1">
        <f t="array" aca="1" ref="M19" ca="1">IF((INDIRECT($C19&amp;"!"&amp;"$D"&amp;$D19))="",,_xlfn.IFS(INDIRECT($C19&amp;"!"&amp;"$E"&amp;$D19)&lt;(1/3),INDIRECT($C19&amp;"!"&amp;"$E"&amp;$D19)-INDIRECT($C19&amp;"!"&amp;"$D"&amp;$D19),INDIRECT($C19&amp;"!"&amp;"$E"&amp;$D19)&gt;=(1/3),Data!$H$3-(INDIRECT($C19&amp;"!"&amp;"$D"&amp;$D19))))+INDIRECT($C19&amp;"!"&amp;"$H"&amp;$D19)</f>
        <v>0</v>
      </c>
      <c r="N19" s="5">
        <f t="shared" ca="1" si="3"/>
        <v>0</v>
      </c>
      <c r="O19" s="6">
        <f t="shared" ca="1" si="4"/>
        <v>0</v>
      </c>
      <c r="P19" s="5" cm="1">
        <f t="array" aca="1" ref="P19" ca="1">IF((INDIRECT($C19&amp;"!"&amp;"$D"&amp;$D19))="",,_xlfn.IFS(INDIRECT($C19&amp;"!"&amp;"$D"&amp;$D19)&gt;(2/3),INDIRECT($C19&amp;"!"&amp;"$E"&amp;$D19)-INDIRECT($C19&amp;"!"&amp;"$D"&amp;$D19),INDIRECT($C19&amp;"!"&amp;"$D"&amp;$D19)&lt;=(2/3),INDIRECT($C19&amp;"!"&amp;"$E"&amp;$D19)-Data!$H$4))+INDIRECT($C19&amp;"!"&amp;"$J"&amp;$D19)</f>
        <v>0</v>
      </c>
      <c r="Q19" s="4">
        <f t="shared" ca="1" si="5"/>
        <v>0</v>
      </c>
      <c r="R19" s="6">
        <f t="shared" ca="1" si="6"/>
        <v>0</v>
      </c>
      <c r="S19" s="4">
        <f ca="1">IF(VLOOKUP(A19,Data!B:E,4)&gt;=2,K19,N19+Q19)</f>
        <v>0</v>
      </c>
      <c r="T19" s="4">
        <f ca="1">IF(VLOOKUP(A19,Data!B:E,4)&gt;=2,,K19-N19-Q19)</f>
        <v>0</v>
      </c>
      <c r="U19" s="4">
        <f ca="1">SUM(K13:K19)</f>
        <v>0</v>
      </c>
      <c r="V19" t="str">
        <f t="shared" ca="1" si="18"/>
        <v>Non</v>
      </c>
      <c r="W19" cm="1">
        <f t="array" aca="1" ref="W19" ca="1">_xlfn.IFS(AND(INDIRECT($C19&amp;"!"&amp;"$G"&amp;$D19)-INDIRECT($C19&amp;"!"&amp;"$F"&amp;$D19)&lt;0.5,INDIRECT($C19&amp;"!"&amp;"$G"&amp;$D19)=1,INDIRECT($C20&amp;"!"&amp;"$F"&amp;$D20)=0),0,AND(INDIRECT($C18&amp;"!"&amp;"$G"&amp;$D18)-INDIRECT($C18&amp;"!"&amp;"$F"&amp;$D18)&lt;0.5,INDIRECT($C18&amp;"!"&amp;"$G"&amp;$D18)=1,INDIRECT($C19&amp;"!"&amp;"$F"&amp;$D19)=0),INDIRECT($C18&amp;"!"&amp;"$F"&amp;$D18),AND(INDIRECT($C18&amp;"!"&amp;"$G"&amp;$D18)-INDIRECT($C18&amp;"!"&amp;"$F"&amp;$D18)&lt;=0.5,INDIRECT($C18&amp;"!"&amp;"$G"&amp;$D18)=1,INDIRECT($C19&amp;"!"&amp;"$F"&amp;$D19)=0),Calculs!X18,AND(INDIRECT($C19&amp;"!"&amp;"$F"&amp;$D19)=0,INDIRECT($C18&amp;"!"&amp;"$G"&amp;$D18)=1),AH18,TRUE,INDIRECT($C19&amp;"!"&amp;"$F"&amp;$D19))</f>
        <v>0</v>
      </c>
      <c r="X19" cm="1">
        <f t="array" aca="1" ref="X19" ca="1">IF(AND(INDIRECT($C19&amp;"!"&amp;"$G"&amp;$D19)-INDIRECT($C19&amp;"!"&amp;"$F"&amp;$D19)&lt;0.5,INDIRECT($C19&amp;"!"&amp;"$G"&amp;$D19)=1,INDIRECT($C20&amp;"!"&amp;"$F"&amp;$D20)=0),0,IF(OR(INDIRECT($C19&amp;"!"&amp;"$G"&amp;$D19)=1,AND(INDIRECT($C19&amp;"!"&amp;"$G"&amp;$D19)&lt;&gt;1,INDIRECT($C19&amp;"!"&amp;"$G"&amp;$D19)&gt;Calculs!W19+0.5)),Calculs!W19+0.5,INDIRECT($C19&amp;"!"&amp;"$G"&amp;$D19)+ROUND(W19,0)))</f>
        <v>0</v>
      </c>
      <c r="Y19">
        <f t="shared" ca="1" si="19"/>
        <v>0</v>
      </c>
      <c r="Z19" cm="1">
        <f t="array" aca="1" ref="Z19" ca="1">IF(AND(W19=INT(W19),INDIRECT($C19&amp;"!"&amp;"$F"&amp;$D19)&lt;&gt;""),W19+1,ROUNDUP(W19,0))</f>
        <v>0</v>
      </c>
      <c r="AA19">
        <f t="shared" ca="1" si="20"/>
        <v>0</v>
      </c>
      <c r="AB19" t="str">
        <f t="shared" ca="1" si="21"/>
        <v>Oui</v>
      </c>
      <c r="AC19">
        <f t="shared" ca="1" si="22"/>
        <v>0</v>
      </c>
      <c r="AD19" t="str">
        <f t="shared" ca="1" si="10"/>
        <v>Oui</v>
      </c>
      <c r="AE19" t="str">
        <f t="shared" ca="1" si="23"/>
        <v/>
      </c>
      <c r="AF19" t="str">
        <f t="shared" ca="1" si="24"/>
        <v>Non</v>
      </c>
      <c r="AG19" cm="1">
        <f t="array" aca="1" ref="AG19" ca="1">IF(INDIRECT($C19&amp;"!"&amp;"$G"&amp;$D19)-INDIRECT($C19&amp;"!"&amp;"$F"&amp;$D19)&lt;=0.5,0,IF(AND(INDIRECT($C19&amp;"!"&amp;"$F"&amp;$D19)=0,INDIRECT($C18&amp;"!"&amp;"$G"&amp;$D18)=1),X19,INDIRECT($C19&amp;"!"&amp;"$F"&amp;$D19)))</f>
        <v>0</v>
      </c>
      <c r="AH19" cm="1">
        <f t="array" aca="1" ref="AH19" ca="1">IF(INDIRECT($C19&amp;"!"&amp;"$G"&amp;$D19)-INDIRECT($C19&amp;"!"&amp;"$F"&amp;$D19)&lt;=0.5,0,IF(OR(INDIRECT($C19&amp;"!"&amp;"$G"&amp;$D19)=1,AND(INDIRECT($C19&amp;"!"&amp;"$G"&amp;$D19)&lt;&gt;1,INDIRECT($C19&amp;"!"&amp;"$G"&amp;$D19)&gt;Calculs!AG19+0.5)),Calculs!AG19+0.5,INDIRECT($C19&amp;"!"&amp;"$G"&amp;$D19)+ROUND(AG19,0)))</f>
        <v>0</v>
      </c>
      <c r="AI19">
        <f t="shared" ca="1" si="25"/>
        <v>0</v>
      </c>
      <c r="AJ19" cm="1">
        <f t="array" aca="1" ref="AJ19" ca="1">IF(AND(AG19=INT(AG19),INDIRECT($C19&amp;"!"&amp;"$F"&amp;$D19)&lt;&gt;""),AG19+1,ROUNDUP(AG19,0))</f>
        <v>0</v>
      </c>
      <c r="AK19">
        <f t="shared" ca="1" si="26"/>
        <v>0</v>
      </c>
      <c r="AL19" t="str">
        <f t="shared" ca="1" si="27"/>
        <v>Oui</v>
      </c>
      <c r="AM19">
        <f t="shared" ca="1" si="28"/>
        <v>0</v>
      </c>
      <c r="AN19" t="str">
        <f t="shared" ca="1" si="16"/>
        <v>Oui</v>
      </c>
      <c r="AO19" t="str">
        <f t="shared" ca="1" si="29"/>
        <v/>
      </c>
    </row>
    <row r="20" spans="1:41" x14ac:dyDescent="0.25">
      <c r="A20">
        <v>18</v>
      </c>
      <c r="B20">
        <f ca="1">Data!E20</f>
        <v>1</v>
      </c>
      <c r="C20" t="s">
        <v>58</v>
      </c>
      <c r="D20">
        <v>21</v>
      </c>
      <c r="E20" t="str">
        <f t="shared" ca="1" si="1"/>
        <v>Non</v>
      </c>
      <c r="F20" t="str">
        <f ca="1">IF(Data!$D20&gt;=3,"Oui","Non")</f>
        <v>Non</v>
      </c>
      <c r="G20" s="4" t="str" cm="1">
        <f t="array" aca="1" ref="G20" ca="1">IF(OR(AND(Data!$E20=4,ISBLANK(INDIRECT($C20&amp;"!"&amp;"$D"&amp;$D20&amp;":$I"&amp;$D20))),$E20="Oui"),_xlfn.SWITCH(Informations!$E$10,"Oui",0.5,"Non",0.4,"Erreur"),"NA")</f>
        <v>NA</v>
      </c>
      <c r="H20" s="14" cm="1">
        <f t="array" aca="1" ref="H20" ca="1">_xlfn.SWITCH($G20,"NA",(INDIRECT($C20&amp;"!"&amp;"$E"&amp;$D20))-(INDIRECT($C20&amp;"!"&amp;"$D"&amp;$D20)),0.4,$G20,0.5,$G20,"Erreur","Erreur","Erreur")</f>
        <v>0</v>
      </c>
      <c r="I20" cm="1">
        <f t="array" aca="1" ref="I20" ca="1">IF($G20="NA",INDIRECT($C20&amp;"!"&amp;"$H"&amp;$D20)+INDIRECT($C20&amp;"!"&amp;"$I"&amp;$D20)+INDIRECT($C20&amp;"!"&amp;"$J"&amp;$D20),0)</f>
        <v>0</v>
      </c>
      <c r="J20" cm="1">
        <f t="array" aca="1" ref="J20" ca="1">IF($G20="NA",(INDIRECT($C20&amp;"!"&amp;"$K"&amp;$D20)),0)</f>
        <v>0</v>
      </c>
      <c r="K20" s="4">
        <f t="shared" ca="1" si="0"/>
        <v>0</v>
      </c>
      <c r="L20" s="3">
        <f t="shared" ca="1" si="2"/>
        <v>0</v>
      </c>
      <c r="M20" s="5" cm="1">
        <f t="array" aca="1" ref="M20" ca="1">IF((INDIRECT($C20&amp;"!"&amp;"$D"&amp;$D20))="",,_xlfn.IFS(INDIRECT($C20&amp;"!"&amp;"$E"&amp;$D20)&lt;(1/3),INDIRECT($C20&amp;"!"&amp;"$E"&amp;$D20)-INDIRECT($C20&amp;"!"&amp;"$D"&amp;$D20),INDIRECT($C20&amp;"!"&amp;"$E"&amp;$D20)&gt;=(1/3),Data!$H$3-(INDIRECT($C20&amp;"!"&amp;"$D"&amp;$D20))))+INDIRECT($C20&amp;"!"&amp;"$H"&amp;$D20)</f>
        <v>0</v>
      </c>
      <c r="N20" s="5">
        <f t="shared" ca="1" si="3"/>
        <v>0</v>
      </c>
      <c r="O20" s="6">
        <f t="shared" ca="1" si="4"/>
        <v>0</v>
      </c>
      <c r="P20" s="5" cm="1">
        <f t="array" aca="1" ref="P20" ca="1">IF((INDIRECT($C20&amp;"!"&amp;"$D"&amp;$D20))="",,_xlfn.IFS(INDIRECT($C20&amp;"!"&amp;"$D"&amp;$D20)&gt;(2/3),INDIRECT($C20&amp;"!"&amp;"$E"&amp;$D20)-INDIRECT($C20&amp;"!"&amp;"$D"&amp;$D20),INDIRECT($C20&amp;"!"&amp;"$D"&amp;$D20)&lt;=(2/3),INDIRECT($C20&amp;"!"&amp;"$E"&amp;$D20)-Data!$H$4))+INDIRECT($C20&amp;"!"&amp;"$J"&amp;$D20)</f>
        <v>0</v>
      </c>
      <c r="Q20" s="4">
        <f t="shared" ca="1" si="5"/>
        <v>0</v>
      </c>
      <c r="R20" s="6">
        <f t="shared" ca="1" si="6"/>
        <v>0</v>
      </c>
      <c r="S20" s="4">
        <f ca="1">IF(VLOOKUP(A20,Data!B:E,4)&gt;=2,K20,N20+Q20)</f>
        <v>0</v>
      </c>
      <c r="T20" s="4">
        <f ca="1">IF(VLOOKUP(A20,Data!B:E,4)&gt;=2,,K20-N20-Q20)</f>
        <v>0</v>
      </c>
      <c r="V20" t="str">
        <f t="shared" ca="1" si="18"/>
        <v>Non</v>
      </c>
      <c r="W20" cm="1">
        <f t="array" aca="1" ref="W20" ca="1">_xlfn.IFS(AND(INDIRECT($C20&amp;"!"&amp;"$G"&amp;$D20)-INDIRECT($C20&amp;"!"&amp;"$F"&amp;$D20)&lt;0.5,INDIRECT($C20&amp;"!"&amp;"$G"&amp;$D20)=1,INDIRECT($C21&amp;"!"&amp;"$F"&amp;$D21)=0),0,AND(INDIRECT($C19&amp;"!"&amp;"$G"&amp;$D19)-INDIRECT($C19&amp;"!"&amp;"$F"&amp;$D19)&lt;0.5,INDIRECT($C19&amp;"!"&amp;"$G"&amp;$D19)=1,INDIRECT($C20&amp;"!"&amp;"$F"&amp;$D20)=0),INDIRECT($C19&amp;"!"&amp;"$F"&amp;$D19),AND(INDIRECT($C19&amp;"!"&amp;"$G"&amp;$D19)-INDIRECT($C19&amp;"!"&amp;"$F"&amp;$D19)&lt;=0.5,INDIRECT($C19&amp;"!"&amp;"$G"&amp;$D19)=1,INDIRECT($C20&amp;"!"&amp;"$F"&amp;$D20)=0),Calculs!X19,AND(INDIRECT($C20&amp;"!"&amp;"$F"&amp;$D20)=0,INDIRECT($C19&amp;"!"&amp;"$G"&amp;$D19)=1),AH19,TRUE,INDIRECT($C20&amp;"!"&amp;"$F"&amp;$D20))</f>
        <v>0</v>
      </c>
      <c r="X20" cm="1">
        <f t="array" aca="1" ref="X20" ca="1">IF(AND(INDIRECT($C20&amp;"!"&amp;"$G"&amp;$D20)-INDIRECT($C20&amp;"!"&amp;"$F"&amp;$D20)&lt;0.5,INDIRECT($C20&amp;"!"&amp;"$G"&amp;$D20)=1,INDIRECT($C21&amp;"!"&amp;"$F"&amp;$D21)=0),0,IF(OR(INDIRECT($C20&amp;"!"&amp;"$G"&amp;$D20)=1,AND(INDIRECT($C20&amp;"!"&amp;"$G"&amp;$D20)&lt;&gt;1,INDIRECT($C20&amp;"!"&amp;"$G"&amp;$D20)&gt;Calculs!W20+0.5)),Calculs!W20+0.5,INDIRECT($C20&amp;"!"&amp;"$G"&amp;$D20)+ROUND(W20,0)))</f>
        <v>0</v>
      </c>
      <c r="Y20">
        <f t="shared" ca="1" si="19"/>
        <v>0</v>
      </c>
      <c r="Z20" cm="1">
        <f t="array" aca="1" ref="Z20" ca="1">IF(AND(W20=INT(W20),INDIRECT($C20&amp;"!"&amp;"$F"&amp;$D20)&lt;&gt;""),W20+1,ROUNDUP(W20,0))</f>
        <v>0</v>
      </c>
      <c r="AA20">
        <f t="shared" ca="1" si="20"/>
        <v>0</v>
      </c>
      <c r="AB20" t="str">
        <f t="shared" ca="1" si="21"/>
        <v>Oui</v>
      </c>
      <c r="AC20">
        <f t="shared" ca="1" si="22"/>
        <v>0</v>
      </c>
      <c r="AD20" t="str">
        <f t="shared" ca="1" si="10"/>
        <v>Oui</v>
      </c>
      <c r="AE20" t="str">
        <f t="shared" ca="1" si="23"/>
        <v/>
      </c>
      <c r="AF20" t="str">
        <f t="shared" ca="1" si="24"/>
        <v>Non</v>
      </c>
      <c r="AG20" cm="1">
        <f t="array" aca="1" ref="AG20" ca="1">IF(INDIRECT($C20&amp;"!"&amp;"$G"&amp;$D20)-INDIRECT($C20&amp;"!"&amp;"$F"&amp;$D20)&lt;=0.5,0,IF(AND(INDIRECT($C20&amp;"!"&amp;"$F"&amp;$D20)=0,INDIRECT($C19&amp;"!"&amp;"$G"&amp;$D19)=1),X20,INDIRECT($C20&amp;"!"&amp;"$F"&amp;$D20)))</f>
        <v>0</v>
      </c>
      <c r="AH20" cm="1">
        <f t="array" aca="1" ref="AH20" ca="1">IF(INDIRECT($C20&amp;"!"&amp;"$G"&amp;$D20)-INDIRECT($C20&amp;"!"&amp;"$F"&amp;$D20)&lt;=0.5,0,IF(OR(INDIRECT($C20&amp;"!"&amp;"$G"&amp;$D20)=1,AND(INDIRECT($C20&amp;"!"&amp;"$G"&amp;$D20)&lt;&gt;1,INDIRECT($C20&amp;"!"&amp;"$G"&amp;$D20)&gt;Calculs!AG20+0.5)),Calculs!AG20+0.5,INDIRECT($C20&amp;"!"&amp;"$G"&amp;$D20)+ROUND(AG20,0)))</f>
        <v>0</v>
      </c>
      <c r="AI20">
        <f t="shared" ca="1" si="25"/>
        <v>0</v>
      </c>
      <c r="AJ20" cm="1">
        <f t="array" aca="1" ref="AJ20" ca="1">IF(AND(AG20=INT(AG20),INDIRECT($C20&amp;"!"&amp;"$F"&amp;$D20)&lt;&gt;""),AG20+1,ROUNDUP(AG20,0))</f>
        <v>0</v>
      </c>
      <c r="AK20">
        <f t="shared" ca="1" si="26"/>
        <v>0</v>
      </c>
      <c r="AL20" t="str">
        <f t="shared" ca="1" si="27"/>
        <v>Oui</v>
      </c>
      <c r="AM20">
        <f t="shared" ca="1" si="28"/>
        <v>0</v>
      </c>
      <c r="AN20" t="str">
        <f t="shared" ca="1" si="16"/>
        <v>Oui</v>
      </c>
      <c r="AO20" t="str">
        <f t="shared" ca="1" si="29"/>
        <v/>
      </c>
    </row>
    <row r="21" spans="1:41" x14ac:dyDescent="0.25">
      <c r="A21">
        <v>19</v>
      </c>
      <c r="B21">
        <f ca="1">Data!E21</f>
        <v>1</v>
      </c>
      <c r="C21" t="s">
        <v>58</v>
      </c>
      <c r="D21">
        <v>22</v>
      </c>
      <c r="E21" t="str">
        <f t="shared" ca="1" si="1"/>
        <v>Non</v>
      </c>
      <c r="F21" t="str">
        <f ca="1">IF(Data!$D21&gt;=3,"Oui","Non")</f>
        <v>Non</v>
      </c>
      <c r="G21" s="4" t="str" cm="1">
        <f t="array" aca="1" ref="G21" ca="1">IF(OR(AND(Data!$E21=4,ISBLANK(INDIRECT($C21&amp;"!"&amp;"$D"&amp;$D21&amp;":$I"&amp;$D21))),$E21="Oui"),_xlfn.SWITCH(Informations!$E$10,"Oui",0.5,"Non",0.4,"Erreur"),"NA")</f>
        <v>NA</v>
      </c>
      <c r="H21" s="14" cm="1">
        <f t="array" aca="1" ref="H21" ca="1">_xlfn.SWITCH($G21,"NA",(INDIRECT($C21&amp;"!"&amp;"$E"&amp;$D21))-(INDIRECT($C21&amp;"!"&amp;"$D"&amp;$D21)),0.4,$G21,0.5,$G21,"Erreur","Erreur","Erreur")</f>
        <v>0</v>
      </c>
      <c r="I21" cm="1">
        <f t="array" aca="1" ref="I21" ca="1">IF($G21="NA",INDIRECT($C21&amp;"!"&amp;"$H"&amp;$D21)+INDIRECT($C21&amp;"!"&amp;"$I"&amp;$D21)+INDIRECT($C21&amp;"!"&amp;"$J"&amp;$D21),0)</f>
        <v>0</v>
      </c>
      <c r="J21" cm="1">
        <f t="array" aca="1" ref="J21" ca="1">IF($G21="NA",(INDIRECT($C21&amp;"!"&amp;"$K"&amp;$D21)),0)</f>
        <v>0</v>
      </c>
      <c r="K21" s="4">
        <f t="shared" ca="1" si="0"/>
        <v>0</v>
      </c>
      <c r="L21" s="3">
        <f t="shared" ca="1" si="2"/>
        <v>0</v>
      </c>
      <c r="M21" s="5" cm="1">
        <f t="array" aca="1" ref="M21" ca="1">IF((INDIRECT($C21&amp;"!"&amp;"$D"&amp;$D21))="",,_xlfn.IFS(INDIRECT($C21&amp;"!"&amp;"$E"&amp;$D21)&lt;(1/3),INDIRECT($C21&amp;"!"&amp;"$E"&amp;$D21)-INDIRECT($C21&amp;"!"&amp;"$D"&amp;$D21),INDIRECT($C21&amp;"!"&amp;"$E"&amp;$D21)&gt;=(1/3),Data!$H$3-(INDIRECT($C21&amp;"!"&amp;"$D"&amp;$D21))))+INDIRECT($C21&amp;"!"&amp;"$H"&amp;$D21)</f>
        <v>0</v>
      </c>
      <c r="N21" s="5">
        <f t="shared" ca="1" si="3"/>
        <v>0</v>
      </c>
      <c r="O21" s="6">
        <f t="shared" ca="1" si="4"/>
        <v>0</v>
      </c>
      <c r="P21" s="5" cm="1">
        <f t="array" aca="1" ref="P21" ca="1">IF((INDIRECT($C21&amp;"!"&amp;"$D"&amp;$D21))="",,_xlfn.IFS(INDIRECT($C21&amp;"!"&amp;"$D"&amp;$D21)&gt;(2/3),INDIRECT($C21&amp;"!"&amp;"$E"&amp;$D21)-INDIRECT($C21&amp;"!"&amp;"$D"&amp;$D21),INDIRECT($C21&amp;"!"&amp;"$D"&amp;$D21)&lt;=(2/3),INDIRECT($C21&amp;"!"&amp;"$E"&amp;$D21)-Data!$H$4))+INDIRECT($C21&amp;"!"&amp;"$J"&amp;$D21)</f>
        <v>0</v>
      </c>
      <c r="Q21" s="4">
        <f t="shared" ca="1" si="5"/>
        <v>0</v>
      </c>
      <c r="R21" s="6">
        <f t="shared" ca="1" si="6"/>
        <v>0</v>
      </c>
      <c r="S21" s="4">
        <f ca="1">IF(VLOOKUP(A21,Data!B:E,4)&gt;=2,K21,N21+Q21)</f>
        <v>0</v>
      </c>
      <c r="T21" s="4">
        <f ca="1">IF(VLOOKUP(A21,Data!B:E,4)&gt;=2,,K21-N21-Q21)</f>
        <v>0</v>
      </c>
      <c r="V21" t="str">
        <f t="shared" ca="1" si="18"/>
        <v>Non</v>
      </c>
      <c r="W21" cm="1">
        <f t="array" aca="1" ref="W21" ca="1">_xlfn.IFS(AND(INDIRECT($C21&amp;"!"&amp;"$G"&amp;$D21)-INDIRECT($C21&amp;"!"&amp;"$F"&amp;$D21)&lt;0.5,INDIRECT($C21&amp;"!"&amp;"$G"&amp;$D21)=1,INDIRECT($C22&amp;"!"&amp;"$F"&amp;$D22)=0),0,AND(INDIRECT($C20&amp;"!"&amp;"$G"&amp;$D20)-INDIRECT($C20&amp;"!"&amp;"$F"&amp;$D20)&lt;0.5,INDIRECT($C20&amp;"!"&amp;"$G"&amp;$D20)=1,INDIRECT($C21&amp;"!"&amp;"$F"&amp;$D21)=0),INDIRECT($C20&amp;"!"&amp;"$F"&amp;$D20),AND(INDIRECT($C20&amp;"!"&amp;"$G"&amp;$D20)-INDIRECT($C20&amp;"!"&amp;"$F"&amp;$D20)&lt;=0.5,INDIRECT($C20&amp;"!"&amp;"$G"&amp;$D20)=1,INDIRECT($C21&amp;"!"&amp;"$F"&amp;$D21)=0),Calculs!X20,AND(INDIRECT($C21&amp;"!"&amp;"$F"&amp;$D21)=0,INDIRECT($C20&amp;"!"&amp;"$G"&amp;$D20)=1),AH20,TRUE,INDIRECT($C21&amp;"!"&amp;"$F"&amp;$D21))</f>
        <v>0</v>
      </c>
      <c r="X21" cm="1">
        <f t="array" aca="1" ref="X21" ca="1">IF(AND(INDIRECT($C21&amp;"!"&amp;"$G"&amp;$D21)-INDIRECT($C21&amp;"!"&amp;"$F"&amp;$D21)&lt;0.5,INDIRECT($C21&amp;"!"&amp;"$G"&amp;$D21)=1,INDIRECT($C22&amp;"!"&amp;"$F"&amp;$D22)=0),0,IF(OR(INDIRECT($C21&amp;"!"&amp;"$G"&amp;$D21)=1,AND(INDIRECT($C21&amp;"!"&amp;"$G"&amp;$D21)&lt;&gt;1,INDIRECT($C21&amp;"!"&amp;"$G"&amp;$D21)&gt;Calculs!W21+0.5)),Calculs!W21+0.5,INDIRECT($C21&amp;"!"&amp;"$G"&amp;$D21)+ROUND(W21,0)))</f>
        <v>0</v>
      </c>
      <c r="Y21">
        <f t="shared" ca="1" si="19"/>
        <v>0</v>
      </c>
      <c r="Z21" cm="1">
        <f t="array" aca="1" ref="Z21" ca="1">IF(AND(W21=INT(W21),INDIRECT($C21&amp;"!"&amp;"$F"&amp;$D21)&lt;&gt;""),W21+1,ROUNDUP(W21,0))</f>
        <v>0</v>
      </c>
      <c r="AA21">
        <f t="shared" ca="1" si="20"/>
        <v>0</v>
      </c>
      <c r="AB21" t="str">
        <f t="shared" ca="1" si="21"/>
        <v>Oui</v>
      </c>
      <c r="AC21">
        <f t="shared" ca="1" si="22"/>
        <v>0</v>
      </c>
      <c r="AD21" t="str">
        <f t="shared" ca="1" si="10"/>
        <v>Oui</v>
      </c>
      <c r="AE21" t="str">
        <f t="shared" ca="1" si="23"/>
        <v/>
      </c>
      <c r="AF21" t="str">
        <f t="shared" ca="1" si="24"/>
        <v>Non</v>
      </c>
      <c r="AG21" cm="1">
        <f t="array" aca="1" ref="AG21" ca="1">IF(INDIRECT($C21&amp;"!"&amp;"$G"&amp;$D21)-INDIRECT($C21&amp;"!"&amp;"$F"&amp;$D21)&lt;=0.5,0,IF(AND(INDIRECT($C21&amp;"!"&amp;"$F"&amp;$D21)=0,INDIRECT($C20&amp;"!"&amp;"$G"&amp;$D20)=1),X21,INDIRECT($C21&amp;"!"&amp;"$F"&amp;$D21)))</f>
        <v>0</v>
      </c>
      <c r="AH21" cm="1">
        <f t="array" aca="1" ref="AH21" ca="1">IF(INDIRECT($C21&amp;"!"&amp;"$G"&amp;$D21)-INDIRECT($C21&amp;"!"&amp;"$F"&amp;$D21)&lt;=0.5,0,IF(OR(INDIRECT($C21&amp;"!"&amp;"$G"&amp;$D21)=1,AND(INDIRECT($C21&amp;"!"&amp;"$G"&amp;$D21)&lt;&gt;1,INDIRECT($C21&amp;"!"&amp;"$G"&amp;$D21)&gt;Calculs!AG21+0.5)),Calculs!AG21+0.5,INDIRECT($C21&amp;"!"&amp;"$G"&amp;$D21)+ROUND(AG21,0)))</f>
        <v>0</v>
      </c>
      <c r="AI21">
        <f t="shared" ca="1" si="25"/>
        <v>0</v>
      </c>
      <c r="AJ21" cm="1">
        <f t="array" aca="1" ref="AJ21" ca="1">IF(AND(AG21=INT(AG21),INDIRECT($C21&amp;"!"&amp;"$F"&amp;$D21)&lt;&gt;""),AG21+1,ROUNDUP(AG21,0))</f>
        <v>0</v>
      </c>
      <c r="AK21">
        <f t="shared" ca="1" si="26"/>
        <v>0</v>
      </c>
      <c r="AL21" t="str">
        <f t="shared" ca="1" si="27"/>
        <v>Oui</v>
      </c>
      <c r="AM21">
        <f t="shared" ca="1" si="28"/>
        <v>0</v>
      </c>
      <c r="AN21" t="str">
        <f t="shared" ca="1" si="16"/>
        <v>Oui</v>
      </c>
      <c r="AO21" t="str">
        <f t="shared" ca="1" si="29"/>
        <v/>
      </c>
    </row>
    <row r="22" spans="1:41" x14ac:dyDescent="0.25">
      <c r="A22">
        <v>20</v>
      </c>
      <c r="B22">
        <f ca="1">Data!E22</f>
        <v>1</v>
      </c>
      <c r="C22" t="s">
        <v>58</v>
      </c>
      <c r="D22">
        <v>23</v>
      </c>
      <c r="E22" t="str">
        <f t="shared" ca="1" si="1"/>
        <v>Non</v>
      </c>
      <c r="F22" t="str">
        <f ca="1">IF(Data!$D22&gt;=3,"Oui","Non")</f>
        <v>Non</v>
      </c>
      <c r="G22" s="4" t="str" cm="1">
        <f t="array" aca="1" ref="G22" ca="1">IF(OR(AND(Data!$E22=4,ISBLANK(INDIRECT($C22&amp;"!"&amp;"$D"&amp;$D22&amp;":$I"&amp;$D22))),$E22="Oui"),_xlfn.SWITCH(Informations!$E$10,"Oui",0.5,"Non",0.4,"Erreur"),"NA")</f>
        <v>NA</v>
      </c>
      <c r="H22" s="14" cm="1">
        <f t="array" aca="1" ref="H22" ca="1">_xlfn.SWITCH($G22,"NA",(INDIRECT($C22&amp;"!"&amp;"$E"&amp;$D22))-(INDIRECT($C22&amp;"!"&amp;"$D"&amp;$D22)),0.4,$G22,0.5,$G22,"Erreur","Erreur","Erreur")</f>
        <v>0</v>
      </c>
      <c r="I22" cm="1">
        <f t="array" aca="1" ref="I22" ca="1">IF($G22="NA",INDIRECT($C22&amp;"!"&amp;"$H"&amp;$D22)+INDIRECT($C22&amp;"!"&amp;"$I"&amp;$D22)+INDIRECT($C22&amp;"!"&amp;"$J"&amp;$D22),0)</f>
        <v>0</v>
      </c>
      <c r="J22" cm="1">
        <f t="array" aca="1" ref="J22" ca="1">IF($G22="NA",(INDIRECT($C22&amp;"!"&amp;"$K"&amp;$D22)),0)</f>
        <v>0</v>
      </c>
      <c r="K22" s="4">
        <f t="shared" ca="1" si="0"/>
        <v>0</v>
      </c>
      <c r="L22" s="3">
        <f t="shared" ca="1" si="2"/>
        <v>0</v>
      </c>
      <c r="M22" s="5" cm="1">
        <f t="array" aca="1" ref="M22" ca="1">IF((INDIRECT($C22&amp;"!"&amp;"$D"&amp;$D22))="",,_xlfn.IFS(INDIRECT($C22&amp;"!"&amp;"$E"&amp;$D22)&lt;(1/3),INDIRECT($C22&amp;"!"&amp;"$E"&amp;$D22)-INDIRECT($C22&amp;"!"&amp;"$D"&amp;$D22),INDIRECT($C22&amp;"!"&amp;"$E"&amp;$D22)&gt;=(1/3),Data!$H$3-(INDIRECT($C22&amp;"!"&amp;"$D"&amp;$D22))))+INDIRECT($C22&amp;"!"&amp;"$H"&amp;$D22)</f>
        <v>0</v>
      </c>
      <c r="N22" s="5">
        <f t="shared" ca="1" si="3"/>
        <v>0</v>
      </c>
      <c r="O22" s="6">
        <f t="shared" ca="1" si="4"/>
        <v>0</v>
      </c>
      <c r="P22" s="5" cm="1">
        <f t="array" aca="1" ref="P22" ca="1">IF((INDIRECT($C22&amp;"!"&amp;"$D"&amp;$D22))="",,_xlfn.IFS(INDIRECT($C22&amp;"!"&amp;"$D"&amp;$D22)&gt;(2/3),INDIRECT($C22&amp;"!"&amp;"$E"&amp;$D22)-INDIRECT($C22&amp;"!"&amp;"$D"&amp;$D22),INDIRECT($C22&amp;"!"&amp;"$D"&amp;$D22)&lt;=(2/3),INDIRECT($C22&amp;"!"&amp;"$E"&amp;$D22)-Data!$H$4))+INDIRECT($C22&amp;"!"&amp;"$J"&amp;$D22)</f>
        <v>0</v>
      </c>
      <c r="Q22" s="4">
        <f t="shared" ca="1" si="5"/>
        <v>0</v>
      </c>
      <c r="R22" s="6">
        <f t="shared" ca="1" si="6"/>
        <v>0</v>
      </c>
      <c r="S22" s="4">
        <f ca="1">IF(VLOOKUP(A22,Data!B:E,4)&gt;=2,K22,N22+Q22)</f>
        <v>0</v>
      </c>
      <c r="T22" s="4">
        <f ca="1">IF(VLOOKUP(A22,Data!B:E,4)&gt;=2,,K22-N22-Q22)</f>
        <v>0</v>
      </c>
      <c r="V22" t="str">
        <f t="shared" ca="1" si="18"/>
        <v>Non</v>
      </c>
      <c r="W22" cm="1">
        <f t="array" aca="1" ref="W22" ca="1">_xlfn.IFS(AND(INDIRECT($C22&amp;"!"&amp;"$G"&amp;$D22)-INDIRECT($C22&amp;"!"&amp;"$F"&amp;$D22)&lt;0.5,INDIRECT($C22&amp;"!"&amp;"$G"&amp;$D22)=1,INDIRECT($C23&amp;"!"&amp;"$F"&amp;$D23)=0),0,AND(INDIRECT($C21&amp;"!"&amp;"$G"&amp;$D21)-INDIRECT($C21&amp;"!"&amp;"$F"&amp;$D21)&lt;0.5,INDIRECT($C21&amp;"!"&amp;"$G"&amp;$D21)=1,INDIRECT($C22&amp;"!"&amp;"$F"&amp;$D22)=0),INDIRECT($C21&amp;"!"&amp;"$F"&amp;$D21),AND(INDIRECT($C21&amp;"!"&amp;"$G"&amp;$D21)-INDIRECT($C21&amp;"!"&amp;"$F"&amp;$D21)&lt;=0.5,INDIRECT($C21&amp;"!"&amp;"$G"&amp;$D21)=1,INDIRECT($C22&amp;"!"&amp;"$F"&amp;$D22)=0),Calculs!X21,AND(INDIRECT($C22&amp;"!"&amp;"$F"&amp;$D22)=0,INDIRECT($C21&amp;"!"&amp;"$G"&amp;$D21)=1),AH21,TRUE,INDIRECT($C22&amp;"!"&amp;"$F"&amp;$D22))</f>
        <v>0</v>
      </c>
      <c r="X22" cm="1">
        <f t="array" aca="1" ref="X22" ca="1">IF(AND(INDIRECT($C22&amp;"!"&amp;"$G"&amp;$D22)-INDIRECT($C22&amp;"!"&amp;"$F"&amp;$D22)&lt;0.5,INDIRECT($C22&amp;"!"&amp;"$G"&amp;$D22)=1,INDIRECT($C23&amp;"!"&amp;"$F"&amp;$D23)=0),0,IF(OR(INDIRECT($C22&amp;"!"&amp;"$G"&amp;$D22)=1,AND(INDIRECT($C22&amp;"!"&amp;"$G"&amp;$D22)&lt;&gt;1,INDIRECT($C22&amp;"!"&amp;"$G"&amp;$D22)&gt;Calculs!W22+0.5)),Calculs!W22+0.5,INDIRECT($C22&amp;"!"&amp;"$G"&amp;$D22)+ROUND(W22,0)))</f>
        <v>0</v>
      </c>
      <c r="Y22">
        <f t="shared" ca="1" si="19"/>
        <v>0</v>
      </c>
      <c r="Z22" cm="1">
        <f t="array" aca="1" ref="Z22" ca="1">IF(AND(W22=INT(W22),INDIRECT($C22&amp;"!"&amp;"$F"&amp;$D22)&lt;&gt;""),W22+1,ROUNDUP(W22,0))</f>
        <v>0</v>
      </c>
      <c r="AA22">
        <f t="shared" ca="1" si="20"/>
        <v>0</v>
      </c>
      <c r="AB22" t="str">
        <f t="shared" ca="1" si="21"/>
        <v>Oui</v>
      </c>
      <c r="AC22">
        <f t="shared" ca="1" si="22"/>
        <v>0</v>
      </c>
      <c r="AD22" t="str">
        <f t="shared" ca="1" si="10"/>
        <v>Oui</v>
      </c>
      <c r="AE22" t="str">
        <f t="shared" ca="1" si="23"/>
        <v/>
      </c>
      <c r="AF22" t="str">
        <f t="shared" ca="1" si="24"/>
        <v>Non</v>
      </c>
      <c r="AG22" cm="1">
        <f t="array" aca="1" ref="AG22" ca="1">IF(INDIRECT($C22&amp;"!"&amp;"$G"&amp;$D22)-INDIRECT($C22&amp;"!"&amp;"$F"&amp;$D22)&lt;=0.5,0,IF(AND(INDIRECT($C22&amp;"!"&amp;"$F"&amp;$D22)=0,INDIRECT($C21&amp;"!"&amp;"$G"&amp;$D21)=1),X22,INDIRECT($C22&amp;"!"&amp;"$F"&amp;$D22)))</f>
        <v>0</v>
      </c>
      <c r="AH22" cm="1">
        <f t="array" aca="1" ref="AH22" ca="1">IF(INDIRECT($C22&amp;"!"&amp;"$G"&amp;$D22)-INDIRECT($C22&amp;"!"&amp;"$F"&amp;$D22)&lt;=0.5,0,IF(OR(INDIRECT($C22&amp;"!"&amp;"$G"&amp;$D22)=1,AND(INDIRECT($C22&amp;"!"&amp;"$G"&amp;$D22)&lt;&gt;1,INDIRECT($C22&amp;"!"&amp;"$G"&amp;$D22)&gt;Calculs!AG22+0.5)),Calculs!AG22+0.5,INDIRECT($C22&amp;"!"&amp;"$G"&amp;$D22)+ROUND(AG22,0)))</f>
        <v>0</v>
      </c>
      <c r="AI22">
        <f t="shared" ca="1" si="25"/>
        <v>0</v>
      </c>
      <c r="AJ22" cm="1">
        <f t="array" aca="1" ref="AJ22" ca="1">IF(AND(AG22=INT(AG22),INDIRECT($C22&amp;"!"&amp;"$F"&amp;$D22)&lt;&gt;""),AG22+1,ROUNDUP(AG22,0))</f>
        <v>0</v>
      </c>
      <c r="AK22">
        <f t="shared" ca="1" si="26"/>
        <v>0</v>
      </c>
      <c r="AL22" t="str">
        <f t="shared" ca="1" si="27"/>
        <v>Oui</v>
      </c>
      <c r="AM22">
        <f t="shared" ca="1" si="28"/>
        <v>0</v>
      </c>
      <c r="AN22" t="str">
        <f t="shared" ca="1" si="16"/>
        <v>Oui</v>
      </c>
      <c r="AO22" t="str">
        <f t="shared" ca="1" si="29"/>
        <v/>
      </c>
    </row>
    <row r="23" spans="1:41" x14ac:dyDescent="0.25">
      <c r="A23">
        <v>21</v>
      </c>
      <c r="B23">
        <f ca="1">Data!E23</f>
        <v>1</v>
      </c>
      <c r="C23" t="s">
        <v>58</v>
      </c>
      <c r="D23">
        <v>24</v>
      </c>
      <c r="E23" t="str">
        <f t="shared" ca="1" si="1"/>
        <v>Non</v>
      </c>
      <c r="F23" t="str">
        <f ca="1">IF(Data!$D23&gt;=3,"Oui","Non")</f>
        <v>Non</v>
      </c>
      <c r="G23" s="4" t="str" cm="1">
        <f t="array" aca="1" ref="G23" ca="1">IF(OR(AND(Data!$E23=4,ISBLANK(INDIRECT($C23&amp;"!"&amp;"$D"&amp;$D23&amp;":$I"&amp;$D23))),$E23="Oui"),_xlfn.SWITCH(Informations!$E$10,"Oui",0.5,"Non",0.4,"Erreur"),"NA")</f>
        <v>NA</v>
      </c>
      <c r="H23" s="14" cm="1">
        <f t="array" aca="1" ref="H23" ca="1">_xlfn.SWITCH($G23,"NA",(INDIRECT($C23&amp;"!"&amp;"$E"&amp;$D23))-(INDIRECT($C23&amp;"!"&amp;"$D"&amp;$D23)),0.4,$G23,0.5,$G23,"Erreur","Erreur","Erreur")</f>
        <v>0</v>
      </c>
      <c r="I23" cm="1">
        <f t="array" aca="1" ref="I23" ca="1">IF($G23="NA",INDIRECT($C23&amp;"!"&amp;"$H"&amp;$D23)+INDIRECT($C23&amp;"!"&amp;"$I"&amp;$D23)+INDIRECT($C23&amp;"!"&amp;"$J"&amp;$D23),0)</f>
        <v>0</v>
      </c>
      <c r="J23" cm="1">
        <f t="array" aca="1" ref="J23" ca="1">IF($G23="NA",(INDIRECT($C23&amp;"!"&amp;"$K"&amp;$D23)),0)</f>
        <v>0</v>
      </c>
      <c r="K23" s="4">
        <f t="shared" ca="1" si="0"/>
        <v>0</v>
      </c>
      <c r="L23" s="3">
        <f t="shared" ca="1" si="2"/>
        <v>0</v>
      </c>
      <c r="M23" s="5" cm="1">
        <f t="array" aca="1" ref="M23" ca="1">IF((INDIRECT($C23&amp;"!"&amp;"$D"&amp;$D23))="",,_xlfn.IFS(INDIRECT($C23&amp;"!"&amp;"$E"&amp;$D23)&lt;(1/3),INDIRECT($C23&amp;"!"&amp;"$E"&amp;$D23)-INDIRECT($C23&amp;"!"&amp;"$D"&amp;$D23),INDIRECT($C23&amp;"!"&amp;"$E"&amp;$D23)&gt;=(1/3),Data!$H$3-(INDIRECT($C23&amp;"!"&amp;"$D"&amp;$D23))))+INDIRECT($C23&amp;"!"&amp;"$H"&amp;$D23)</f>
        <v>0</v>
      </c>
      <c r="N23" s="5">
        <f t="shared" ca="1" si="3"/>
        <v>0</v>
      </c>
      <c r="O23" s="6">
        <f t="shared" ca="1" si="4"/>
        <v>0</v>
      </c>
      <c r="P23" s="5" cm="1">
        <f t="array" aca="1" ref="P23" ca="1">IF((INDIRECT($C23&amp;"!"&amp;"$D"&amp;$D23))="",,_xlfn.IFS(INDIRECT($C23&amp;"!"&amp;"$D"&amp;$D23)&gt;(2/3),INDIRECT($C23&amp;"!"&amp;"$E"&amp;$D23)-INDIRECT($C23&amp;"!"&amp;"$D"&amp;$D23),INDIRECT($C23&amp;"!"&amp;"$D"&amp;$D23)&lt;=(2/3),INDIRECT($C23&amp;"!"&amp;"$E"&amp;$D23)-Data!$H$4))+INDIRECT($C23&amp;"!"&amp;"$J"&amp;$D23)</f>
        <v>0</v>
      </c>
      <c r="Q23" s="4">
        <f t="shared" ca="1" si="5"/>
        <v>0</v>
      </c>
      <c r="R23" s="6">
        <f t="shared" ca="1" si="6"/>
        <v>0</v>
      </c>
      <c r="S23" s="4">
        <f ca="1">IF(VLOOKUP(A23,Data!B:E,4)&gt;=2,K23,N23+Q23)</f>
        <v>0</v>
      </c>
      <c r="T23" s="4">
        <f ca="1">IF(VLOOKUP(A23,Data!B:E,4)&gt;=2,,K23-N23-Q23)</f>
        <v>0</v>
      </c>
      <c r="V23" t="str">
        <f t="shared" ca="1" si="18"/>
        <v>Non</v>
      </c>
      <c r="W23" cm="1">
        <f t="array" aca="1" ref="W23" ca="1">_xlfn.IFS(AND(INDIRECT($C23&amp;"!"&amp;"$G"&amp;$D23)-INDIRECT($C23&amp;"!"&amp;"$F"&amp;$D23)&lt;0.5,INDIRECT($C23&amp;"!"&amp;"$G"&amp;$D23)=1,INDIRECT($C24&amp;"!"&amp;"$F"&amp;$D24)=0),0,AND(INDIRECT($C22&amp;"!"&amp;"$G"&amp;$D22)-INDIRECT($C22&amp;"!"&amp;"$F"&amp;$D22)&lt;0.5,INDIRECT($C22&amp;"!"&amp;"$G"&amp;$D22)=1,INDIRECT($C23&amp;"!"&amp;"$F"&amp;$D23)=0),INDIRECT($C22&amp;"!"&amp;"$F"&amp;$D22),AND(INDIRECT($C22&amp;"!"&amp;"$G"&amp;$D22)-INDIRECT($C22&amp;"!"&amp;"$F"&amp;$D22)&lt;=0.5,INDIRECT($C22&amp;"!"&amp;"$G"&amp;$D22)=1,INDIRECT($C23&amp;"!"&amp;"$F"&amp;$D23)=0),Calculs!X22,AND(INDIRECT($C23&amp;"!"&amp;"$F"&amp;$D23)=0,INDIRECT($C22&amp;"!"&amp;"$G"&amp;$D22)=1),AH22,TRUE,INDIRECT($C23&amp;"!"&amp;"$F"&amp;$D23))</f>
        <v>0</v>
      </c>
      <c r="X23" cm="1">
        <f t="array" aca="1" ref="X23" ca="1">IF(AND(INDIRECT($C23&amp;"!"&amp;"$G"&amp;$D23)-INDIRECT($C23&amp;"!"&amp;"$F"&amp;$D23)&lt;0.5,INDIRECT($C23&amp;"!"&amp;"$G"&amp;$D23)=1,INDIRECT($C24&amp;"!"&amp;"$F"&amp;$D24)=0),0,IF(OR(INDIRECT($C23&amp;"!"&amp;"$G"&amp;$D23)=1,AND(INDIRECT($C23&amp;"!"&amp;"$G"&amp;$D23)&lt;&gt;1,INDIRECT($C23&amp;"!"&amp;"$G"&amp;$D23)&gt;Calculs!W23+0.5)),Calculs!W23+0.5,INDIRECT($C23&amp;"!"&amp;"$G"&amp;$D23)+ROUND(W23,0)))</f>
        <v>0</v>
      </c>
      <c r="Y23">
        <f t="shared" ca="1" si="19"/>
        <v>0</v>
      </c>
      <c r="Z23" cm="1">
        <f t="array" aca="1" ref="Z23" ca="1">IF(AND(W23=INT(W23),INDIRECT($C23&amp;"!"&amp;"$F"&amp;$D23)&lt;&gt;""),W23+1,ROUNDUP(W23,0))</f>
        <v>0</v>
      </c>
      <c r="AA23">
        <f t="shared" ca="1" si="20"/>
        <v>0</v>
      </c>
      <c r="AB23" t="str">
        <f t="shared" ca="1" si="21"/>
        <v>Oui</v>
      </c>
      <c r="AC23">
        <f t="shared" ca="1" si="22"/>
        <v>0</v>
      </c>
      <c r="AD23" t="str">
        <f t="shared" ca="1" si="10"/>
        <v>Oui</v>
      </c>
      <c r="AE23" t="str">
        <f t="shared" ca="1" si="23"/>
        <v/>
      </c>
      <c r="AF23" t="str">
        <f t="shared" ca="1" si="24"/>
        <v>Non</v>
      </c>
      <c r="AG23" cm="1">
        <f t="array" aca="1" ref="AG23" ca="1">IF(INDIRECT($C23&amp;"!"&amp;"$G"&amp;$D23)-INDIRECT($C23&amp;"!"&amp;"$F"&amp;$D23)&lt;=0.5,0,IF(AND(INDIRECT($C23&amp;"!"&amp;"$F"&amp;$D23)=0,INDIRECT($C22&amp;"!"&amp;"$G"&amp;$D22)=1),X23,INDIRECT($C23&amp;"!"&amp;"$F"&amp;$D23)))</f>
        <v>0</v>
      </c>
      <c r="AH23" cm="1">
        <f t="array" aca="1" ref="AH23" ca="1">IF(INDIRECT($C23&amp;"!"&amp;"$G"&amp;$D23)-INDIRECT($C23&amp;"!"&amp;"$F"&amp;$D23)&lt;=0.5,0,IF(OR(INDIRECT($C23&amp;"!"&amp;"$G"&amp;$D23)=1,AND(INDIRECT($C23&amp;"!"&amp;"$G"&amp;$D23)&lt;&gt;1,INDIRECT($C23&amp;"!"&amp;"$G"&amp;$D23)&gt;Calculs!AG23+0.5)),Calculs!AG23+0.5,INDIRECT($C23&amp;"!"&amp;"$G"&amp;$D23)+ROUND(AG23,0)))</f>
        <v>0</v>
      </c>
      <c r="AI23">
        <f t="shared" ca="1" si="25"/>
        <v>0</v>
      </c>
      <c r="AJ23" cm="1">
        <f t="array" aca="1" ref="AJ23" ca="1">IF(AND(AG23=INT(AG23),INDIRECT($C23&amp;"!"&amp;"$F"&amp;$D23)&lt;&gt;""),AG23+1,ROUNDUP(AG23,0))</f>
        <v>0</v>
      </c>
      <c r="AK23">
        <f t="shared" ca="1" si="26"/>
        <v>0</v>
      </c>
      <c r="AL23" t="str">
        <f t="shared" ca="1" si="27"/>
        <v>Oui</v>
      </c>
      <c r="AM23">
        <f t="shared" ca="1" si="28"/>
        <v>0</v>
      </c>
      <c r="AN23" t="str">
        <f t="shared" ca="1" si="16"/>
        <v>Oui</v>
      </c>
      <c r="AO23" t="str">
        <f t="shared" ca="1" si="29"/>
        <v/>
      </c>
    </row>
    <row r="24" spans="1:41" x14ac:dyDescent="0.25">
      <c r="A24">
        <v>22</v>
      </c>
      <c r="B24">
        <f ca="1">Data!E24</f>
        <v>1</v>
      </c>
      <c r="C24" t="s">
        <v>58</v>
      </c>
      <c r="D24">
        <v>25</v>
      </c>
      <c r="E24" t="str">
        <f t="shared" ca="1" si="1"/>
        <v>Non</v>
      </c>
      <c r="F24" t="str">
        <f ca="1">IF(Data!$D24&gt;=3,"Oui","Non")</f>
        <v>Non</v>
      </c>
      <c r="G24" s="4" t="str" cm="1">
        <f t="array" aca="1" ref="G24" ca="1">IF(OR(AND(Data!$E24=4,ISBLANK(INDIRECT($C24&amp;"!"&amp;"$D"&amp;$D24&amp;":$I"&amp;$D24))),$E24="Oui"),_xlfn.SWITCH(Informations!$E$10,"Oui",0.5,"Non",0.4,"Erreur"),"NA")</f>
        <v>NA</v>
      </c>
      <c r="H24" s="14" cm="1">
        <f t="array" aca="1" ref="H24" ca="1">_xlfn.SWITCH($G24,"NA",(INDIRECT($C24&amp;"!"&amp;"$E"&amp;$D24))-(INDIRECT($C24&amp;"!"&amp;"$D"&amp;$D24)),0.4,$G24,0.5,$G24,"Erreur","Erreur","Erreur")</f>
        <v>0</v>
      </c>
      <c r="I24" cm="1">
        <f t="array" aca="1" ref="I24" ca="1">IF($G24="NA",INDIRECT($C24&amp;"!"&amp;"$H"&amp;$D24)+INDIRECT($C24&amp;"!"&amp;"$I"&amp;$D24)+INDIRECT($C24&amp;"!"&amp;"$J"&amp;$D24),0)</f>
        <v>0</v>
      </c>
      <c r="J24" cm="1">
        <f t="array" aca="1" ref="J24" ca="1">IF($G24="NA",(INDIRECT($C24&amp;"!"&amp;"$K"&amp;$D24)),0)</f>
        <v>0</v>
      </c>
      <c r="K24" s="4">
        <f t="shared" ca="1" si="0"/>
        <v>0</v>
      </c>
      <c r="L24" s="3">
        <f t="shared" ca="1" si="2"/>
        <v>0</v>
      </c>
      <c r="M24" s="5" cm="1">
        <f t="array" aca="1" ref="M24" ca="1">IF((INDIRECT($C24&amp;"!"&amp;"$D"&amp;$D24))="",,_xlfn.IFS(INDIRECT($C24&amp;"!"&amp;"$E"&amp;$D24)&lt;(1/3),INDIRECT($C24&amp;"!"&amp;"$E"&amp;$D24)-INDIRECT($C24&amp;"!"&amp;"$D"&amp;$D24),INDIRECT($C24&amp;"!"&amp;"$E"&amp;$D24)&gt;=(1/3),Data!$H$3-(INDIRECT($C24&amp;"!"&amp;"$D"&amp;$D24))))+INDIRECT($C24&amp;"!"&amp;"$H"&amp;$D24)</f>
        <v>0</v>
      </c>
      <c r="N24" s="5">
        <f t="shared" ca="1" si="3"/>
        <v>0</v>
      </c>
      <c r="O24" s="6">
        <f t="shared" ca="1" si="4"/>
        <v>0</v>
      </c>
      <c r="P24" s="5" cm="1">
        <f t="array" aca="1" ref="P24" ca="1">IF((INDIRECT($C24&amp;"!"&amp;"$D"&amp;$D24))="",,_xlfn.IFS(INDIRECT($C24&amp;"!"&amp;"$D"&amp;$D24)&gt;(2/3),INDIRECT($C24&amp;"!"&amp;"$E"&amp;$D24)-INDIRECT($C24&amp;"!"&amp;"$D"&amp;$D24),INDIRECT($C24&amp;"!"&amp;"$D"&amp;$D24)&lt;=(2/3),INDIRECT($C24&amp;"!"&amp;"$E"&amp;$D24)-Data!$H$4))+INDIRECT($C24&amp;"!"&amp;"$J"&amp;$D24)</f>
        <v>0</v>
      </c>
      <c r="Q24" s="4">
        <f t="shared" ca="1" si="5"/>
        <v>0</v>
      </c>
      <c r="R24" s="6">
        <f t="shared" ca="1" si="6"/>
        <v>0</v>
      </c>
      <c r="S24" s="4">
        <f ca="1">IF(VLOOKUP(A24,Data!B:E,4)&gt;=2,K24,N24+Q24)</f>
        <v>0</v>
      </c>
      <c r="T24" s="4">
        <f ca="1">IF(VLOOKUP(A24,Data!B:E,4)&gt;=2,,K24-N24-Q24)</f>
        <v>0</v>
      </c>
      <c r="V24" t="str">
        <f t="shared" ca="1" si="18"/>
        <v>Non</v>
      </c>
      <c r="W24" cm="1">
        <f t="array" aca="1" ref="W24" ca="1">_xlfn.IFS(AND(INDIRECT($C24&amp;"!"&amp;"$G"&amp;$D24)-INDIRECT($C24&amp;"!"&amp;"$F"&amp;$D24)&lt;0.5,INDIRECT($C24&amp;"!"&amp;"$G"&amp;$D24)=1,INDIRECT($C25&amp;"!"&amp;"$F"&amp;$D25)=0),0,AND(INDIRECT($C23&amp;"!"&amp;"$G"&amp;$D23)-INDIRECT($C23&amp;"!"&amp;"$F"&amp;$D23)&lt;0.5,INDIRECT($C23&amp;"!"&amp;"$G"&amp;$D23)=1,INDIRECT($C24&amp;"!"&amp;"$F"&amp;$D24)=0),INDIRECT($C23&amp;"!"&amp;"$F"&amp;$D23),AND(INDIRECT($C23&amp;"!"&amp;"$G"&amp;$D23)-INDIRECT($C23&amp;"!"&amp;"$F"&amp;$D23)&lt;=0.5,INDIRECT($C23&amp;"!"&amp;"$G"&amp;$D23)=1,INDIRECT($C24&amp;"!"&amp;"$F"&amp;$D24)=0),Calculs!X23,AND(INDIRECT($C24&amp;"!"&amp;"$F"&amp;$D24)=0,INDIRECT($C23&amp;"!"&amp;"$G"&amp;$D23)=1),AH23,TRUE,INDIRECT($C24&amp;"!"&amp;"$F"&amp;$D24))</f>
        <v>0</v>
      </c>
      <c r="X24" cm="1">
        <f t="array" aca="1" ref="X24" ca="1">IF(AND(INDIRECT($C24&amp;"!"&amp;"$G"&amp;$D24)-INDIRECT($C24&amp;"!"&amp;"$F"&amp;$D24)&lt;0.5,INDIRECT($C24&amp;"!"&amp;"$G"&amp;$D24)=1,INDIRECT($C25&amp;"!"&amp;"$F"&amp;$D25)=0),0,IF(OR(INDIRECT($C24&amp;"!"&amp;"$G"&amp;$D24)=1,AND(INDIRECT($C24&amp;"!"&amp;"$G"&amp;$D24)&lt;&gt;1,INDIRECT($C24&amp;"!"&amp;"$G"&amp;$D24)&gt;Calculs!W24+0.5)),Calculs!W24+0.5,INDIRECT($C24&amp;"!"&amp;"$G"&amp;$D24)+ROUND(W24,0)))</f>
        <v>0</v>
      </c>
      <c r="Y24">
        <f t="shared" ca="1" si="19"/>
        <v>0</v>
      </c>
      <c r="Z24" cm="1">
        <f t="array" aca="1" ref="Z24" ca="1">IF(AND(W24=INT(W24),INDIRECT($C24&amp;"!"&amp;"$F"&amp;$D24)&lt;&gt;""),W24+1,ROUNDUP(W24,0))</f>
        <v>0</v>
      </c>
      <c r="AA24">
        <f t="shared" ca="1" si="20"/>
        <v>0</v>
      </c>
      <c r="AB24" t="str">
        <f t="shared" ca="1" si="21"/>
        <v>Oui</v>
      </c>
      <c r="AC24">
        <f t="shared" ca="1" si="22"/>
        <v>0</v>
      </c>
      <c r="AD24" t="str">
        <f t="shared" ca="1" si="10"/>
        <v>Oui</v>
      </c>
      <c r="AE24" t="str">
        <f t="shared" ca="1" si="23"/>
        <v/>
      </c>
      <c r="AF24" t="str">
        <f t="shared" ca="1" si="24"/>
        <v>Non</v>
      </c>
      <c r="AG24" cm="1">
        <f t="array" aca="1" ref="AG24" ca="1">IF(INDIRECT($C24&amp;"!"&amp;"$G"&amp;$D24)-INDIRECT($C24&amp;"!"&amp;"$F"&amp;$D24)&lt;=0.5,0,IF(AND(INDIRECT($C24&amp;"!"&amp;"$F"&amp;$D24)=0,INDIRECT($C23&amp;"!"&amp;"$G"&amp;$D23)=1),X24,INDIRECT($C24&amp;"!"&amp;"$F"&amp;$D24)))</f>
        <v>0</v>
      </c>
      <c r="AH24" cm="1">
        <f t="array" aca="1" ref="AH24" ca="1">IF(INDIRECT($C24&amp;"!"&amp;"$G"&amp;$D24)-INDIRECT($C24&amp;"!"&amp;"$F"&amp;$D24)&lt;=0.5,0,IF(OR(INDIRECT($C24&amp;"!"&amp;"$G"&amp;$D24)=1,AND(INDIRECT($C24&amp;"!"&amp;"$G"&amp;$D24)&lt;&gt;1,INDIRECT($C24&amp;"!"&amp;"$G"&amp;$D24)&gt;Calculs!AG24+0.5)),Calculs!AG24+0.5,INDIRECT($C24&amp;"!"&amp;"$G"&amp;$D24)+ROUND(AG24,0)))</f>
        <v>0</v>
      </c>
      <c r="AI24">
        <f t="shared" ca="1" si="25"/>
        <v>0</v>
      </c>
      <c r="AJ24" cm="1">
        <f t="array" aca="1" ref="AJ24" ca="1">IF(AND(AG24=INT(AG24),INDIRECT($C24&amp;"!"&amp;"$F"&amp;$D24)&lt;&gt;""),AG24+1,ROUNDUP(AG24,0))</f>
        <v>0</v>
      </c>
      <c r="AK24">
        <f t="shared" ca="1" si="26"/>
        <v>0</v>
      </c>
      <c r="AL24" t="str">
        <f t="shared" ca="1" si="27"/>
        <v>Oui</v>
      </c>
      <c r="AM24">
        <f t="shared" ca="1" si="28"/>
        <v>0</v>
      </c>
      <c r="AN24" t="str">
        <f t="shared" ca="1" si="16"/>
        <v>Oui</v>
      </c>
      <c r="AO24" t="str">
        <f t="shared" ca="1" si="29"/>
        <v/>
      </c>
    </row>
    <row r="25" spans="1:41" x14ac:dyDescent="0.25">
      <c r="A25">
        <v>23</v>
      </c>
      <c r="B25">
        <f ca="1">Data!E25</f>
        <v>2</v>
      </c>
      <c r="C25" t="s">
        <v>58</v>
      </c>
      <c r="D25">
        <v>26</v>
      </c>
      <c r="E25" t="str">
        <f t="shared" ca="1" si="1"/>
        <v>Non</v>
      </c>
      <c r="F25" t="str">
        <f ca="1">IF(Data!$D25&gt;=3,"Oui","Non")</f>
        <v>Non</v>
      </c>
      <c r="G25" s="4" t="str" cm="1">
        <f t="array" aca="1" ref="G25" ca="1">IF(OR(AND(Data!$E25=4,ISBLANK(INDIRECT($C25&amp;"!"&amp;"$D"&amp;$D25&amp;":$I"&amp;$D25))),$E25="Oui"),_xlfn.SWITCH(Informations!$E$10,"Oui",0.5,"Non",0.4,"Erreur"),"NA")</f>
        <v>NA</v>
      </c>
      <c r="H25" s="14" cm="1">
        <f t="array" aca="1" ref="H25" ca="1">_xlfn.SWITCH($G25,"NA",(INDIRECT($C25&amp;"!"&amp;"$E"&amp;$D25))-(INDIRECT($C25&amp;"!"&amp;"$D"&amp;$D25)),0.4,$G25,0.5,$G25,"Erreur","Erreur","Erreur")</f>
        <v>0</v>
      </c>
      <c r="I25" cm="1">
        <f t="array" aca="1" ref="I25" ca="1">IF($G25="NA",INDIRECT($C25&amp;"!"&amp;"$H"&amp;$D25)+INDIRECT($C25&amp;"!"&amp;"$I"&amp;$D25)+INDIRECT($C25&amp;"!"&amp;"$J"&amp;$D25),0)</f>
        <v>0</v>
      </c>
      <c r="J25" cm="1">
        <f t="array" aca="1" ref="J25" ca="1">IF($G25="NA",(INDIRECT($C25&amp;"!"&amp;"$K"&amp;$D25)),0)</f>
        <v>0</v>
      </c>
      <c r="K25" s="4">
        <f t="shared" ca="1" si="0"/>
        <v>0</v>
      </c>
      <c r="L25" s="3">
        <f t="shared" ca="1" si="2"/>
        <v>0</v>
      </c>
      <c r="M25" s="5" cm="1">
        <f t="array" aca="1" ref="M25" ca="1">IF((INDIRECT($C25&amp;"!"&amp;"$D"&amp;$D25))="",,_xlfn.IFS(INDIRECT($C25&amp;"!"&amp;"$E"&amp;$D25)&lt;(1/3),INDIRECT($C25&amp;"!"&amp;"$E"&amp;$D25)-INDIRECT($C25&amp;"!"&amp;"$D"&amp;$D25),INDIRECT($C25&amp;"!"&amp;"$E"&amp;$D25)&gt;=(1/3),Data!$H$3-(INDIRECT($C25&amp;"!"&amp;"$D"&amp;$D25))))+INDIRECT($C25&amp;"!"&amp;"$H"&amp;$D25)</f>
        <v>0</v>
      </c>
      <c r="N25" s="5">
        <f t="shared" ca="1" si="3"/>
        <v>0</v>
      </c>
      <c r="O25" s="6">
        <f t="shared" ca="1" si="4"/>
        <v>0</v>
      </c>
      <c r="P25" s="5" cm="1">
        <f t="array" aca="1" ref="P25" ca="1">IF((INDIRECT($C25&amp;"!"&amp;"$D"&amp;$D25))="",,_xlfn.IFS(INDIRECT($C25&amp;"!"&amp;"$D"&amp;$D25)&gt;(2/3),INDIRECT($C25&amp;"!"&amp;"$E"&amp;$D25)-INDIRECT($C25&amp;"!"&amp;"$D"&amp;$D25),INDIRECT($C25&amp;"!"&amp;"$D"&amp;$D25)&lt;=(2/3),INDIRECT($C25&amp;"!"&amp;"$E"&amp;$D25)-Data!$H$4))+INDIRECT($C25&amp;"!"&amp;"$J"&amp;$D25)</f>
        <v>0</v>
      </c>
      <c r="Q25" s="4">
        <f t="shared" ca="1" si="5"/>
        <v>0</v>
      </c>
      <c r="R25" s="6">
        <f t="shared" ca="1" si="6"/>
        <v>0</v>
      </c>
      <c r="S25" s="4">
        <f ca="1">IF(VLOOKUP(A25,Data!B:E,4)&gt;=2,K25,N25+Q25)</f>
        <v>0</v>
      </c>
      <c r="T25" s="4">
        <f ca="1">IF(VLOOKUP(A25,Data!B:E,4)&gt;=2,,K25-N25-Q25)</f>
        <v>0</v>
      </c>
      <c r="V25" t="str">
        <f t="shared" ca="1" si="18"/>
        <v>Non</v>
      </c>
      <c r="W25" cm="1">
        <f t="array" aca="1" ref="W25" ca="1">_xlfn.IFS(AND(INDIRECT($C25&amp;"!"&amp;"$G"&amp;$D25)-INDIRECT($C25&amp;"!"&amp;"$F"&amp;$D25)&lt;0.5,INDIRECT($C25&amp;"!"&amp;"$G"&amp;$D25)=1,INDIRECT($C26&amp;"!"&amp;"$F"&amp;$D26)=0),0,AND(INDIRECT($C24&amp;"!"&amp;"$G"&amp;$D24)-INDIRECT($C24&amp;"!"&amp;"$F"&amp;$D24)&lt;0.5,INDIRECT($C24&amp;"!"&amp;"$G"&amp;$D24)=1,INDIRECT($C25&amp;"!"&amp;"$F"&amp;$D25)=0),INDIRECT($C24&amp;"!"&amp;"$F"&amp;$D24),AND(INDIRECT($C24&amp;"!"&amp;"$G"&amp;$D24)-INDIRECT($C24&amp;"!"&amp;"$F"&amp;$D24)&lt;=0.5,INDIRECT($C24&amp;"!"&amp;"$G"&amp;$D24)=1,INDIRECT($C25&amp;"!"&amp;"$F"&amp;$D25)=0),Calculs!X24,AND(INDIRECT($C25&amp;"!"&amp;"$F"&amp;$D25)=0,INDIRECT($C24&amp;"!"&amp;"$G"&amp;$D24)=1),AH24,TRUE,INDIRECT($C25&amp;"!"&amp;"$F"&amp;$D25))</f>
        <v>0</v>
      </c>
      <c r="X25" cm="1">
        <f t="array" aca="1" ref="X25" ca="1">IF(AND(INDIRECT($C25&amp;"!"&amp;"$G"&amp;$D25)-INDIRECT($C25&amp;"!"&amp;"$F"&amp;$D25)&lt;0.5,INDIRECT($C25&amp;"!"&amp;"$G"&amp;$D25)=1,INDIRECT($C26&amp;"!"&amp;"$F"&amp;$D26)=0),0,IF(OR(INDIRECT($C25&amp;"!"&amp;"$G"&amp;$D25)=1,AND(INDIRECT($C25&amp;"!"&amp;"$G"&amp;$D25)&lt;&gt;1,INDIRECT($C25&amp;"!"&amp;"$G"&amp;$D25)&gt;Calculs!W25+0.5)),Calculs!W25+0.5,INDIRECT($C25&amp;"!"&amp;"$G"&amp;$D25)+ROUND(W25,0)))</f>
        <v>0</v>
      </c>
      <c r="Y25">
        <f t="shared" ca="1" si="19"/>
        <v>0</v>
      </c>
      <c r="Z25" cm="1">
        <f t="array" aca="1" ref="Z25" ca="1">IF(AND(W25=INT(W25),INDIRECT($C25&amp;"!"&amp;"$F"&amp;$D25)&lt;&gt;""),W25+1,ROUNDUP(W25,0))</f>
        <v>0</v>
      </c>
      <c r="AA25">
        <f t="shared" ca="1" si="20"/>
        <v>0</v>
      </c>
      <c r="AB25" t="str">
        <f t="shared" ca="1" si="21"/>
        <v>Oui</v>
      </c>
      <c r="AC25">
        <f t="shared" ca="1" si="22"/>
        <v>0</v>
      </c>
      <c r="AD25" t="str">
        <f t="shared" ca="1" si="10"/>
        <v>Oui</v>
      </c>
      <c r="AE25" t="str">
        <f t="shared" ca="1" si="23"/>
        <v/>
      </c>
      <c r="AF25" t="str">
        <f t="shared" ca="1" si="24"/>
        <v>Non</v>
      </c>
      <c r="AG25" cm="1">
        <f t="array" aca="1" ref="AG25" ca="1">IF(INDIRECT($C25&amp;"!"&amp;"$G"&amp;$D25)-INDIRECT($C25&amp;"!"&amp;"$F"&amp;$D25)&lt;=0.5,0,IF(AND(INDIRECT($C25&amp;"!"&amp;"$F"&amp;$D25)=0,INDIRECT($C24&amp;"!"&amp;"$G"&amp;$D24)=1),X25,INDIRECT($C25&amp;"!"&amp;"$F"&amp;$D25)))</f>
        <v>0</v>
      </c>
      <c r="AH25" cm="1">
        <f t="array" aca="1" ref="AH25" ca="1">IF(INDIRECT($C25&amp;"!"&amp;"$G"&amp;$D25)-INDIRECT($C25&amp;"!"&amp;"$F"&amp;$D25)&lt;=0.5,0,IF(OR(INDIRECT($C25&amp;"!"&amp;"$G"&amp;$D25)=1,AND(INDIRECT($C25&amp;"!"&amp;"$G"&amp;$D25)&lt;&gt;1,INDIRECT($C25&amp;"!"&amp;"$G"&amp;$D25)&gt;Calculs!AG25+0.5)),Calculs!AG25+0.5,INDIRECT($C25&amp;"!"&amp;"$G"&amp;$D25)+ROUND(AG25,0)))</f>
        <v>0</v>
      </c>
      <c r="AI25">
        <f t="shared" ca="1" si="25"/>
        <v>0</v>
      </c>
      <c r="AJ25" cm="1">
        <f t="array" aca="1" ref="AJ25" ca="1">IF(AND(AG25=INT(AG25),INDIRECT($C25&amp;"!"&amp;"$F"&amp;$D25)&lt;&gt;""),AG25+1,ROUNDUP(AG25,0))</f>
        <v>0</v>
      </c>
      <c r="AK25">
        <f t="shared" ca="1" si="26"/>
        <v>0</v>
      </c>
      <c r="AL25" t="str">
        <f t="shared" ca="1" si="27"/>
        <v>Oui</v>
      </c>
      <c r="AM25">
        <f t="shared" ca="1" si="28"/>
        <v>0</v>
      </c>
      <c r="AN25" t="str">
        <f t="shared" ca="1" si="16"/>
        <v>Oui</v>
      </c>
      <c r="AO25" t="str">
        <f t="shared" ca="1" si="29"/>
        <v/>
      </c>
    </row>
    <row r="26" spans="1:41" x14ac:dyDescent="0.25">
      <c r="A26">
        <v>24</v>
      </c>
      <c r="B26">
        <f ca="1">Data!E26</f>
        <v>3</v>
      </c>
      <c r="C26" t="s">
        <v>58</v>
      </c>
      <c r="D26">
        <v>27</v>
      </c>
      <c r="E26" t="str">
        <f t="shared" ca="1" si="1"/>
        <v>Non</v>
      </c>
      <c r="F26" t="str">
        <f ca="1">IF(Data!$D26&gt;=3,"Oui","Non")</f>
        <v>Non</v>
      </c>
      <c r="G26" s="4" t="str" cm="1">
        <f t="array" aca="1" ref="G26" ca="1">IF(OR(AND(Data!$E26=4,ISBLANK(INDIRECT($C26&amp;"!"&amp;"$D"&amp;$D26&amp;":$I"&amp;$D26))),$E26="Oui"),_xlfn.SWITCH(Informations!$E$10,"Oui",0.5,"Non",0.4,"Erreur"),"NA")</f>
        <v>NA</v>
      </c>
      <c r="H26" s="14" cm="1">
        <f t="array" aca="1" ref="H26" ca="1">_xlfn.SWITCH($G26,"NA",(INDIRECT($C26&amp;"!"&amp;"$E"&amp;$D26))-(INDIRECT($C26&amp;"!"&amp;"$D"&amp;$D26)),0.4,$G26,0.5,$G26,"Erreur","Erreur","Erreur")</f>
        <v>0</v>
      </c>
      <c r="I26" cm="1">
        <f t="array" aca="1" ref="I26" ca="1">IF($G26="NA",INDIRECT($C26&amp;"!"&amp;"$H"&amp;$D26)+INDIRECT($C26&amp;"!"&amp;"$I"&amp;$D26)+INDIRECT($C26&amp;"!"&amp;"$J"&amp;$D26),0)</f>
        <v>0</v>
      </c>
      <c r="J26" cm="1">
        <f t="array" aca="1" ref="J26" ca="1">IF($G26="NA",(INDIRECT($C26&amp;"!"&amp;"$K"&amp;$D26)),0)</f>
        <v>0</v>
      </c>
      <c r="K26" s="4">
        <f t="shared" ca="1" si="0"/>
        <v>0</v>
      </c>
      <c r="L26" s="3">
        <f t="shared" ca="1" si="2"/>
        <v>0</v>
      </c>
      <c r="M26" s="5" cm="1">
        <f t="array" aca="1" ref="M26" ca="1">IF((INDIRECT($C26&amp;"!"&amp;"$D"&amp;$D26))="",,_xlfn.IFS(INDIRECT($C26&amp;"!"&amp;"$E"&amp;$D26)&lt;(1/3),INDIRECT($C26&amp;"!"&amp;"$E"&amp;$D26)-INDIRECT($C26&amp;"!"&amp;"$D"&amp;$D26),INDIRECT($C26&amp;"!"&amp;"$E"&amp;$D26)&gt;=(1/3),Data!$H$3-(INDIRECT($C26&amp;"!"&amp;"$D"&amp;$D26))))+INDIRECT($C26&amp;"!"&amp;"$H"&amp;$D26)</f>
        <v>0</v>
      </c>
      <c r="N26" s="5">
        <f t="shared" ca="1" si="3"/>
        <v>0</v>
      </c>
      <c r="O26" s="6">
        <f t="shared" ca="1" si="4"/>
        <v>0</v>
      </c>
      <c r="P26" s="5" cm="1">
        <f t="array" aca="1" ref="P26" ca="1">IF((INDIRECT($C26&amp;"!"&amp;"$D"&amp;$D26))="",,_xlfn.IFS(INDIRECT($C26&amp;"!"&amp;"$D"&amp;$D26)&gt;(2/3),INDIRECT($C26&amp;"!"&amp;"$E"&amp;$D26)-INDIRECT($C26&amp;"!"&amp;"$D"&amp;$D26),INDIRECT($C26&amp;"!"&amp;"$D"&amp;$D26)&lt;=(2/3),INDIRECT($C26&amp;"!"&amp;"$E"&amp;$D26)-Data!$H$4))+INDIRECT($C26&amp;"!"&amp;"$J"&amp;$D26)</f>
        <v>0</v>
      </c>
      <c r="Q26" s="4">
        <f t="shared" ca="1" si="5"/>
        <v>0</v>
      </c>
      <c r="R26" s="6">
        <f t="shared" ca="1" si="6"/>
        <v>0</v>
      </c>
      <c r="S26" s="4">
        <f ca="1">IF(VLOOKUP(A26,Data!B:E,4)&gt;=2,K26,N26+Q26)</f>
        <v>0</v>
      </c>
      <c r="T26" s="4">
        <f ca="1">IF(VLOOKUP(A26,Data!B:E,4)&gt;=2,,K26-N26-Q26)</f>
        <v>0</v>
      </c>
      <c r="U26" s="4">
        <f t="shared" ref="U26" ca="1" si="30">SUM(K20:K26)</f>
        <v>0</v>
      </c>
      <c r="V26" t="str">
        <f t="shared" ca="1" si="18"/>
        <v>Non</v>
      </c>
      <c r="W26" cm="1">
        <f t="array" aca="1" ref="W26" ca="1">_xlfn.IFS(AND(INDIRECT($C26&amp;"!"&amp;"$G"&amp;$D26)-INDIRECT($C26&amp;"!"&amp;"$F"&amp;$D26)&lt;0.5,INDIRECT($C26&amp;"!"&amp;"$G"&amp;$D26)=1,INDIRECT($C27&amp;"!"&amp;"$F"&amp;$D27)=0),0,AND(INDIRECT($C25&amp;"!"&amp;"$G"&amp;$D25)-INDIRECT($C25&amp;"!"&amp;"$F"&amp;$D25)&lt;0.5,INDIRECT($C25&amp;"!"&amp;"$G"&amp;$D25)=1,INDIRECT($C26&amp;"!"&amp;"$F"&amp;$D26)=0),INDIRECT($C25&amp;"!"&amp;"$F"&amp;$D25),AND(INDIRECT($C25&amp;"!"&amp;"$G"&amp;$D25)-INDIRECT($C25&amp;"!"&amp;"$F"&amp;$D25)&lt;=0.5,INDIRECT($C25&amp;"!"&amp;"$G"&amp;$D25)=1,INDIRECT($C26&amp;"!"&amp;"$F"&amp;$D26)=0),Calculs!X25,AND(INDIRECT($C26&amp;"!"&amp;"$F"&amp;$D26)=0,INDIRECT($C25&amp;"!"&amp;"$G"&amp;$D25)=1),AH25,TRUE,INDIRECT($C26&amp;"!"&amp;"$F"&amp;$D26))</f>
        <v>0</v>
      </c>
      <c r="X26" cm="1">
        <f t="array" aca="1" ref="X26" ca="1">IF(AND(INDIRECT($C26&amp;"!"&amp;"$G"&amp;$D26)-INDIRECT($C26&amp;"!"&amp;"$F"&amp;$D26)&lt;0.5,INDIRECT($C26&amp;"!"&amp;"$G"&amp;$D26)=1,INDIRECT($C27&amp;"!"&amp;"$F"&amp;$D27)=0),0,IF(OR(INDIRECT($C26&amp;"!"&amp;"$G"&amp;$D26)=1,AND(INDIRECT($C26&amp;"!"&amp;"$G"&amp;$D26)&lt;&gt;1,INDIRECT($C26&amp;"!"&amp;"$G"&amp;$D26)&gt;Calculs!W26+0.5)),Calculs!W26+0.5,INDIRECT($C26&amp;"!"&amp;"$G"&amp;$D26)+ROUND(W26,0)))</f>
        <v>0</v>
      </c>
      <c r="Y26">
        <f t="shared" ca="1" si="19"/>
        <v>0</v>
      </c>
      <c r="Z26" cm="1">
        <f t="array" aca="1" ref="Z26" ca="1">IF(AND(W26=INT(W26),INDIRECT($C26&amp;"!"&amp;"$F"&amp;$D26)&lt;&gt;""),W26+1,ROUNDUP(W26,0))</f>
        <v>0</v>
      </c>
      <c r="AA26">
        <f t="shared" ca="1" si="20"/>
        <v>0</v>
      </c>
      <c r="AB26" t="str">
        <f t="shared" ca="1" si="21"/>
        <v>Oui</v>
      </c>
      <c r="AC26">
        <f t="shared" ca="1" si="22"/>
        <v>0</v>
      </c>
      <c r="AD26" t="str">
        <f t="shared" ca="1" si="10"/>
        <v>Oui</v>
      </c>
      <c r="AE26" t="str">
        <f t="shared" ca="1" si="23"/>
        <v/>
      </c>
      <c r="AF26" t="str">
        <f t="shared" ca="1" si="24"/>
        <v>Non</v>
      </c>
      <c r="AG26" cm="1">
        <f t="array" aca="1" ref="AG26" ca="1">IF(INDIRECT($C26&amp;"!"&amp;"$G"&amp;$D26)-INDIRECT($C26&amp;"!"&amp;"$F"&amp;$D26)&lt;=0.5,0,IF(AND(INDIRECT($C26&amp;"!"&amp;"$F"&amp;$D26)=0,INDIRECT($C25&amp;"!"&amp;"$G"&amp;$D25)=1),X26,INDIRECT($C26&amp;"!"&amp;"$F"&amp;$D26)))</f>
        <v>0</v>
      </c>
      <c r="AH26" cm="1">
        <f t="array" aca="1" ref="AH26" ca="1">IF(INDIRECT($C26&amp;"!"&amp;"$G"&amp;$D26)-INDIRECT($C26&amp;"!"&amp;"$F"&amp;$D26)&lt;=0.5,0,IF(OR(INDIRECT($C26&amp;"!"&amp;"$G"&amp;$D26)=1,AND(INDIRECT($C26&amp;"!"&amp;"$G"&amp;$D26)&lt;&gt;1,INDIRECT($C26&amp;"!"&amp;"$G"&amp;$D26)&gt;Calculs!AG26+0.5)),Calculs!AG26+0.5,INDIRECT($C26&amp;"!"&amp;"$G"&amp;$D26)+ROUND(AG26,0)))</f>
        <v>0</v>
      </c>
      <c r="AI26">
        <f t="shared" ca="1" si="25"/>
        <v>0</v>
      </c>
      <c r="AJ26" cm="1">
        <f t="array" aca="1" ref="AJ26" ca="1">IF(AND(AG26=INT(AG26),INDIRECT($C26&amp;"!"&amp;"$F"&amp;$D26)&lt;&gt;""),AG26+1,ROUNDUP(AG26,0))</f>
        <v>0</v>
      </c>
      <c r="AK26">
        <f t="shared" ca="1" si="26"/>
        <v>0</v>
      </c>
      <c r="AL26" t="str">
        <f t="shared" ca="1" si="27"/>
        <v>Oui</v>
      </c>
      <c r="AM26">
        <f t="shared" ca="1" si="28"/>
        <v>0</v>
      </c>
      <c r="AN26" t="str">
        <f t="shared" ca="1" si="16"/>
        <v>Oui</v>
      </c>
      <c r="AO26" t="str">
        <f t="shared" ca="1" si="29"/>
        <v/>
      </c>
    </row>
    <row r="27" spans="1:41" x14ac:dyDescent="0.25">
      <c r="A27">
        <v>25</v>
      </c>
      <c r="B27">
        <f ca="1">Data!E27</f>
        <v>1</v>
      </c>
      <c r="C27" t="s">
        <v>58</v>
      </c>
      <c r="D27">
        <v>28</v>
      </c>
      <c r="E27" t="str">
        <f t="shared" ca="1" si="1"/>
        <v>Non</v>
      </c>
      <c r="F27" t="str">
        <f ca="1">IF(Data!$D27&gt;=3,"Oui","Non")</f>
        <v>Non</v>
      </c>
      <c r="G27" s="4" t="str" cm="1">
        <f t="array" aca="1" ref="G27" ca="1">IF(OR(AND(Data!$E27=4,ISBLANK(INDIRECT($C27&amp;"!"&amp;"$D"&amp;$D27&amp;":$I"&amp;$D27))),$E27="Oui"),_xlfn.SWITCH(Informations!$E$10,"Oui",0.5,"Non",0.4,"Erreur"),"NA")</f>
        <v>NA</v>
      </c>
      <c r="H27" s="14" cm="1">
        <f t="array" aca="1" ref="H27" ca="1">_xlfn.SWITCH($G27,"NA",(INDIRECT($C27&amp;"!"&amp;"$E"&amp;$D27))-(INDIRECT($C27&amp;"!"&amp;"$D"&amp;$D27)),0.4,$G27,0.5,$G27,"Erreur","Erreur","Erreur")</f>
        <v>0</v>
      </c>
      <c r="I27" cm="1">
        <f t="array" aca="1" ref="I27" ca="1">IF($G27="NA",INDIRECT($C27&amp;"!"&amp;"$H"&amp;$D27)+INDIRECT($C27&amp;"!"&amp;"$I"&amp;$D27)+INDIRECT($C27&amp;"!"&amp;"$J"&amp;$D27),0)</f>
        <v>0</v>
      </c>
      <c r="J27" cm="1">
        <f t="array" aca="1" ref="J27" ca="1">IF($G27="NA",(INDIRECT($C27&amp;"!"&amp;"$K"&amp;$D27)),0)</f>
        <v>0</v>
      </c>
      <c r="K27" s="4">
        <f t="shared" ca="1" si="0"/>
        <v>0</v>
      </c>
      <c r="L27" s="3">
        <f t="shared" ca="1" si="2"/>
        <v>0</v>
      </c>
      <c r="M27" s="5" cm="1">
        <f t="array" aca="1" ref="M27" ca="1">IF((INDIRECT($C27&amp;"!"&amp;"$D"&amp;$D27))="",,_xlfn.IFS(INDIRECT($C27&amp;"!"&amp;"$E"&amp;$D27)&lt;(1/3),INDIRECT($C27&amp;"!"&amp;"$E"&amp;$D27)-INDIRECT($C27&amp;"!"&amp;"$D"&amp;$D27),INDIRECT($C27&amp;"!"&amp;"$E"&amp;$D27)&gt;=(1/3),Data!$H$3-(INDIRECT($C27&amp;"!"&amp;"$D"&amp;$D27))))+INDIRECT($C27&amp;"!"&amp;"$H"&amp;$D27)</f>
        <v>0</v>
      </c>
      <c r="N27" s="5">
        <f t="shared" ca="1" si="3"/>
        <v>0</v>
      </c>
      <c r="O27" s="6">
        <f t="shared" ca="1" si="4"/>
        <v>0</v>
      </c>
      <c r="P27" s="5" cm="1">
        <f t="array" aca="1" ref="P27" ca="1">IF((INDIRECT($C27&amp;"!"&amp;"$D"&amp;$D27))="",,_xlfn.IFS(INDIRECT($C27&amp;"!"&amp;"$D"&amp;$D27)&gt;(2/3),INDIRECT($C27&amp;"!"&amp;"$E"&amp;$D27)-INDIRECT($C27&amp;"!"&amp;"$D"&amp;$D27),INDIRECT($C27&amp;"!"&amp;"$D"&amp;$D27)&lt;=(2/3),INDIRECT($C27&amp;"!"&amp;"$E"&amp;$D27)-Data!$H$4))+INDIRECT($C27&amp;"!"&amp;"$J"&amp;$D27)</f>
        <v>0</v>
      </c>
      <c r="Q27" s="4">
        <f t="shared" ca="1" si="5"/>
        <v>0</v>
      </c>
      <c r="R27" s="6">
        <f t="shared" ca="1" si="6"/>
        <v>0</v>
      </c>
      <c r="S27" s="4">
        <f ca="1">IF(VLOOKUP(A27,Data!B:E,4)&gt;=2,K27,N27+Q27)</f>
        <v>0</v>
      </c>
      <c r="T27" s="4">
        <f ca="1">IF(VLOOKUP(A27,Data!B:E,4)&gt;=2,,K27-N27-Q27)</f>
        <v>0</v>
      </c>
      <c r="V27" t="str">
        <f t="shared" ca="1" si="18"/>
        <v>Non</v>
      </c>
      <c r="W27" cm="1">
        <f t="array" aca="1" ref="W27" ca="1">_xlfn.IFS(AND(INDIRECT($C27&amp;"!"&amp;"$G"&amp;$D27)-INDIRECT($C27&amp;"!"&amp;"$F"&amp;$D27)&lt;0.5,INDIRECT($C27&amp;"!"&amp;"$G"&amp;$D27)=1,INDIRECT($C28&amp;"!"&amp;"$F"&amp;$D28)=0),0,AND(INDIRECT($C26&amp;"!"&amp;"$G"&amp;$D26)-INDIRECT($C26&amp;"!"&amp;"$F"&amp;$D26)&lt;0.5,INDIRECT($C26&amp;"!"&amp;"$G"&amp;$D26)=1,INDIRECT($C27&amp;"!"&amp;"$F"&amp;$D27)=0),INDIRECT($C26&amp;"!"&amp;"$F"&amp;$D26),AND(INDIRECT($C26&amp;"!"&amp;"$G"&amp;$D26)-INDIRECT($C26&amp;"!"&amp;"$F"&amp;$D26)&lt;=0.5,INDIRECT($C26&amp;"!"&amp;"$G"&amp;$D26)=1,INDIRECT($C27&amp;"!"&amp;"$F"&amp;$D27)=0),Calculs!X26,AND(INDIRECT($C27&amp;"!"&amp;"$F"&amp;$D27)=0,INDIRECT($C26&amp;"!"&amp;"$G"&amp;$D26)=1),AH26,TRUE,INDIRECT($C27&amp;"!"&amp;"$F"&amp;$D27))</f>
        <v>0</v>
      </c>
      <c r="X27" cm="1">
        <f t="array" aca="1" ref="X27" ca="1">IF(AND(INDIRECT($C27&amp;"!"&amp;"$G"&amp;$D27)-INDIRECT($C27&amp;"!"&amp;"$F"&amp;$D27)&lt;0.5,INDIRECT($C27&amp;"!"&amp;"$G"&amp;$D27)=1,INDIRECT($C28&amp;"!"&amp;"$F"&amp;$D28)=0),0,IF(OR(INDIRECT($C27&amp;"!"&amp;"$G"&amp;$D27)=1,AND(INDIRECT($C27&amp;"!"&amp;"$G"&amp;$D27)&lt;&gt;1,INDIRECT($C27&amp;"!"&amp;"$G"&amp;$D27)&gt;Calculs!W27+0.5)),Calculs!W27+0.5,INDIRECT($C27&amp;"!"&amp;"$G"&amp;$D27)+ROUND(W27,0)))</f>
        <v>0</v>
      </c>
      <c r="Y27">
        <f t="shared" ca="1" si="19"/>
        <v>0</v>
      </c>
      <c r="Z27" cm="1">
        <f t="array" aca="1" ref="Z27" ca="1">IF(AND(W27=INT(W27),INDIRECT($C27&amp;"!"&amp;"$F"&amp;$D27)&lt;&gt;""),W27+1,ROUNDUP(W27,0))</f>
        <v>0</v>
      </c>
      <c r="AA27">
        <f t="shared" ca="1" si="20"/>
        <v>0</v>
      </c>
      <c r="AB27" t="str">
        <f t="shared" ca="1" si="21"/>
        <v>Oui</v>
      </c>
      <c r="AC27">
        <f t="shared" ca="1" si="22"/>
        <v>0</v>
      </c>
      <c r="AD27" t="str">
        <f t="shared" ca="1" si="10"/>
        <v>Oui</v>
      </c>
      <c r="AE27" t="str">
        <f t="shared" ca="1" si="23"/>
        <v/>
      </c>
      <c r="AF27" t="str">
        <f t="shared" ca="1" si="24"/>
        <v>Non</v>
      </c>
      <c r="AG27" cm="1">
        <f t="array" aca="1" ref="AG27" ca="1">IF(INDIRECT($C27&amp;"!"&amp;"$G"&amp;$D27)-INDIRECT($C27&amp;"!"&amp;"$F"&amp;$D27)&lt;=0.5,0,IF(AND(INDIRECT($C27&amp;"!"&amp;"$F"&amp;$D27)=0,INDIRECT($C26&amp;"!"&amp;"$G"&amp;$D26)=1),X27,INDIRECT($C27&amp;"!"&amp;"$F"&amp;$D27)))</f>
        <v>0</v>
      </c>
      <c r="AH27" cm="1">
        <f t="array" aca="1" ref="AH27" ca="1">IF(INDIRECT($C27&amp;"!"&amp;"$G"&amp;$D27)-INDIRECT($C27&amp;"!"&amp;"$F"&amp;$D27)&lt;=0.5,0,IF(OR(INDIRECT($C27&amp;"!"&amp;"$G"&amp;$D27)=1,AND(INDIRECT($C27&amp;"!"&amp;"$G"&amp;$D27)&lt;&gt;1,INDIRECT($C27&amp;"!"&amp;"$G"&amp;$D27)&gt;Calculs!AG27+0.5)),Calculs!AG27+0.5,INDIRECT($C27&amp;"!"&amp;"$G"&amp;$D27)+ROUND(AG27,0)))</f>
        <v>0</v>
      </c>
      <c r="AI27">
        <f t="shared" ca="1" si="25"/>
        <v>0</v>
      </c>
      <c r="AJ27" cm="1">
        <f t="array" aca="1" ref="AJ27" ca="1">IF(AND(AG27=INT(AG27),INDIRECT($C27&amp;"!"&amp;"$F"&amp;$D27)&lt;&gt;""),AG27+1,ROUNDUP(AG27,0))</f>
        <v>0</v>
      </c>
      <c r="AK27">
        <f t="shared" ca="1" si="26"/>
        <v>0</v>
      </c>
      <c r="AL27" t="str">
        <f t="shared" ca="1" si="27"/>
        <v>Oui</v>
      </c>
      <c r="AM27">
        <f t="shared" ca="1" si="28"/>
        <v>0</v>
      </c>
      <c r="AN27" t="str">
        <f t="shared" ca="1" si="16"/>
        <v>Oui</v>
      </c>
      <c r="AO27" t="str">
        <f t="shared" ca="1" si="29"/>
        <v/>
      </c>
    </row>
    <row r="28" spans="1:41" x14ac:dyDescent="0.25">
      <c r="A28">
        <v>26</v>
      </c>
      <c r="B28">
        <f ca="1">Data!E28</f>
        <v>1</v>
      </c>
      <c r="C28" t="s">
        <v>58</v>
      </c>
      <c r="D28">
        <v>29</v>
      </c>
      <c r="E28" t="str">
        <f t="shared" ca="1" si="1"/>
        <v>Non</v>
      </c>
      <c r="F28" t="str">
        <f ca="1">IF(Data!$D28&gt;=3,"Oui","Non")</f>
        <v>Non</v>
      </c>
      <c r="G28" s="4" t="str" cm="1">
        <f t="array" aca="1" ref="G28" ca="1">IF(OR(AND(Data!$E28=4,ISBLANK(INDIRECT($C28&amp;"!"&amp;"$D"&amp;$D28&amp;":$I"&amp;$D28))),$E28="Oui"),_xlfn.SWITCH(Informations!$E$10,"Oui",0.5,"Non",0.4,"Erreur"),"NA")</f>
        <v>NA</v>
      </c>
      <c r="H28" s="14" cm="1">
        <f t="array" aca="1" ref="H28" ca="1">_xlfn.SWITCH($G28,"NA",(INDIRECT($C28&amp;"!"&amp;"$E"&amp;$D28))-(INDIRECT($C28&amp;"!"&amp;"$D"&amp;$D28)),0.4,$G28,0.5,$G28,"Erreur","Erreur","Erreur")</f>
        <v>0</v>
      </c>
      <c r="I28" cm="1">
        <f t="array" aca="1" ref="I28" ca="1">IF($G28="NA",INDIRECT($C28&amp;"!"&amp;"$H"&amp;$D28)+INDIRECT($C28&amp;"!"&amp;"$I"&amp;$D28)+INDIRECT($C28&amp;"!"&amp;"$J"&amp;$D28),0)</f>
        <v>0</v>
      </c>
      <c r="J28" cm="1">
        <f t="array" aca="1" ref="J28" ca="1">IF($G28="NA",(INDIRECT($C28&amp;"!"&amp;"$K"&amp;$D28)),0)</f>
        <v>0</v>
      </c>
      <c r="K28" s="4">
        <f t="shared" ca="1" si="0"/>
        <v>0</v>
      </c>
      <c r="L28" s="3">
        <f t="shared" ca="1" si="2"/>
        <v>0</v>
      </c>
      <c r="M28" s="5" cm="1">
        <f t="array" aca="1" ref="M28" ca="1">IF((INDIRECT($C28&amp;"!"&amp;"$D"&amp;$D28))="",,_xlfn.IFS(INDIRECT($C28&amp;"!"&amp;"$E"&amp;$D28)&lt;(1/3),INDIRECT($C28&amp;"!"&amp;"$E"&amp;$D28)-INDIRECT($C28&amp;"!"&amp;"$D"&amp;$D28),INDIRECT($C28&amp;"!"&amp;"$E"&amp;$D28)&gt;=(1/3),Data!$H$3-(INDIRECT($C28&amp;"!"&amp;"$D"&amp;$D28))))+INDIRECT($C28&amp;"!"&amp;"$H"&amp;$D28)</f>
        <v>0</v>
      </c>
      <c r="N28" s="5">
        <f t="shared" ca="1" si="3"/>
        <v>0</v>
      </c>
      <c r="O28" s="6">
        <f t="shared" ca="1" si="4"/>
        <v>0</v>
      </c>
      <c r="P28" s="5" cm="1">
        <f t="array" aca="1" ref="P28" ca="1">IF((INDIRECT($C28&amp;"!"&amp;"$D"&amp;$D28))="",,_xlfn.IFS(INDIRECT($C28&amp;"!"&amp;"$D"&amp;$D28)&gt;(2/3),INDIRECT($C28&amp;"!"&amp;"$E"&amp;$D28)-INDIRECT($C28&amp;"!"&amp;"$D"&amp;$D28),INDIRECT($C28&amp;"!"&amp;"$D"&amp;$D28)&lt;=(2/3),INDIRECT($C28&amp;"!"&amp;"$E"&amp;$D28)-Data!$H$4))+INDIRECT($C28&amp;"!"&amp;"$J"&amp;$D28)</f>
        <v>0</v>
      </c>
      <c r="Q28" s="4">
        <f t="shared" ca="1" si="5"/>
        <v>0</v>
      </c>
      <c r="R28" s="6">
        <f t="shared" ca="1" si="6"/>
        <v>0</v>
      </c>
      <c r="S28" s="4">
        <f ca="1">IF(VLOOKUP(A28,Data!B:E,4)&gt;=2,K28,N28+Q28)</f>
        <v>0</v>
      </c>
      <c r="T28" s="4">
        <f ca="1">IF(VLOOKUP(A28,Data!B:E,4)&gt;=2,,K28-N28-Q28)</f>
        <v>0</v>
      </c>
      <c r="V28" t="str">
        <f t="shared" ca="1" si="18"/>
        <v>Non</v>
      </c>
      <c r="W28" cm="1">
        <f t="array" aca="1" ref="W28" ca="1">_xlfn.IFS(AND(INDIRECT($C28&amp;"!"&amp;"$G"&amp;$D28)-INDIRECT($C28&amp;"!"&amp;"$F"&amp;$D28)&lt;0.5,INDIRECT($C28&amp;"!"&amp;"$G"&amp;$D28)=1,INDIRECT($C29&amp;"!"&amp;"$F"&amp;$D29)=0),0,AND(INDIRECT($C27&amp;"!"&amp;"$G"&amp;$D27)-INDIRECT($C27&amp;"!"&amp;"$F"&amp;$D27)&lt;0.5,INDIRECT($C27&amp;"!"&amp;"$G"&amp;$D27)=1,INDIRECT($C28&amp;"!"&amp;"$F"&amp;$D28)=0),INDIRECT($C27&amp;"!"&amp;"$F"&amp;$D27),AND(INDIRECT($C27&amp;"!"&amp;"$G"&amp;$D27)-INDIRECT($C27&amp;"!"&amp;"$F"&amp;$D27)&lt;=0.5,INDIRECT($C27&amp;"!"&amp;"$G"&amp;$D27)=1,INDIRECT($C28&amp;"!"&amp;"$F"&amp;$D28)=0),Calculs!X27,AND(INDIRECT($C28&amp;"!"&amp;"$F"&amp;$D28)=0,INDIRECT($C27&amp;"!"&amp;"$G"&amp;$D27)=1),AH27,TRUE,INDIRECT($C28&amp;"!"&amp;"$F"&amp;$D28))</f>
        <v>0</v>
      </c>
      <c r="X28" cm="1">
        <f t="array" aca="1" ref="X28" ca="1">IF(AND(INDIRECT($C28&amp;"!"&amp;"$G"&amp;$D28)-INDIRECT($C28&amp;"!"&amp;"$F"&amp;$D28)&lt;0.5,INDIRECT($C28&amp;"!"&amp;"$G"&amp;$D28)=1,INDIRECT($C29&amp;"!"&amp;"$F"&amp;$D29)=0),0,IF(OR(INDIRECT($C28&amp;"!"&amp;"$G"&amp;$D28)=1,AND(INDIRECT($C28&amp;"!"&amp;"$G"&amp;$D28)&lt;&gt;1,INDIRECT($C28&amp;"!"&amp;"$G"&amp;$D28)&gt;Calculs!W28+0.5)),Calculs!W28+0.5,INDIRECT($C28&amp;"!"&amp;"$G"&amp;$D28)+ROUND(W28,0)))</f>
        <v>0</v>
      </c>
      <c r="Y28">
        <f t="shared" ca="1" si="19"/>
        <v>0</v>
      </c>
      <c r="Z28" cm="1">
        <f t="array" aca="1" ref="Z28" ca="1">IF(AND(W28=INT(W28),INDIRECT($C28&amp;"!"&amp;"$F"&amp;$D28)&lt;&gt;""),W28+1,ROUNDUP(W28,0))</f>
        <v>0</v>
      </c>
      <c r="AA28">
        <f t="shared" ca="1" si="20"/>
        <v>0</v>
      </c>
      <c r="AB28" t="str">
        <f t="shared" ca="1" si="21"/>
        <v>Oui</v>
      </c>
      <c r="AC28">
        <f t="shared" ca="1" si="22"/>
        <v>0</v>
      </c>
      <c r="AD28" t="str">
        <f t="shared" ca="1" si="10"/>
        <v>Oui</v>
      </c>
      <c r="AE28" t="str">
        <f t="shared" ca="1" si="23"/>
        <v/>
      </c>
      <c r="AF28" t="str">
        <f t="shared" ca="1" si="24"/>
        <v>Non</v>
      </c>
      <c r="AG28" cm="1">
        <f t="array" aca="1" ref="AG28" ca="1">IF(INDIRECT($C28&amp;"!"&amp;"$G"&amp;$D28)-INDIRECT($C28&amp;"!"&amp;"$F"&amp;$D28)&lt;=0.5,0,IF(AND(INDIRECT($C28&amp;"!"&amp;"$F"&amp;$D28)=0,INDIRECT($C27&amp;"!"&amp;"$G"&amp;$D27)=1),X28,INDIRECT($C28&amp;"!"&amp;"$F"&amp;$D28)))</f>
        <v>0</v>
      </c>
      <c r="AH28" cm="1">
        <f t="array" aca="1" ref="AH28" ca="1">IF(INDIRECT($C28&amp;"!"&amp;"$G"&amp;$D28)-INDIRECT($C28&amp;"!"&amp;"$F"&amp;$D28)&lt;=0.5,0,IF(OR(INDIRECT($C28&amp;"!"&amp;"$G"&amp;$D28)=1,AND(INDIRECT($C28&amp;"!"&amp;"$G"&amp;$D28)&lt;&gt;1,INDIRECT($C28&amp;"!"&amp;"$G"&amp;$D28)&gt;Calculs!AG28+0.5)),Calculs!AG28+0.5,INDIRECT($C28&amp;"!"&amp;"$G"&amp;$D28)+ROUND(AG28,0)))</f>
        <v>0</v>
      </c>
      <c r="AI28">
        <f t="shared" ca="1" si="25"/>
        <v>0</v>
      </c>
      <c r="AJ28" cm="1">
        <f t="array" aca="1" ref="AJ28" ca="1">IF(AND(AG28=INT(AG28),INDIRECT($C28&amp;"!"&amp;"$F"&amp;$D28)&lt;&gt;""),AG28+1,ROUNDUP(AG28,0))</f>
        <v>0</v>
      </c>
      <c r="AK28">
        <f t="shared" ca="1" si="26"/>
        <v>0</v>
      </c>
      <c r="AL28" t="str">
        <f t="shared" ca="1" si="27"/>
        <v>Oui</v>
      </c>
      <c r="AM28">
        <f t="shared" ca="1" si="28"/>
        <v>0</v>
      </c>
      <c r="AN28" t="str">
        <f t="shared" ca="1" si="16"/>
        <v>Oui</v>
      </c>
      <c r="AO28" t="str">
        <f t="shared" ca="1" si="29"/>
        <v/>
      </c>
    </row>
    <row r="29" spans="1:41" x14ac:dyDescent="0.25">
      <c r="A29">
        <v>27</v>
      </c>
      <c r="B29">
        <f ca="1">Data!E29</f>
        <v>1</v>
      </c>
      <c r="C29" t="s">
        <v>58</v>
      </c>
      <c r="D29">
        <v>30</v>
      </c>
      <c r="E29" t="str">
        <f t="shared" ca="1" si="1"/>
        <v>Non</v>
      </c>
      <c r="F29" t="str">
        <f ca="1">IF(Data!$D29&gt;=3,"Oui","Non")</f>
        <v>Non</v>
      </c>
      <c r="G29" s="4" t="str" cm="1">
        <f t="array" aca="1" ref="G29" ca="1">IF(OR(AND(Data!$E29=4,ISBLANK(INDIRECT($C29&amp;"!"&amp;"$D"&amp;$D29&amp;":$I"&amp;$D29))),$E29="Oui"),_xlfn.SWITCH(Informations!$E$10,"Oui",0.5,"Non",0.4,"Erreur"),"NA")</f>
        <v>NA</v>
      </c>
      <c r="H29" s="14" cm="1">
        <f t="array" aca="1" ref="H29" ca="1">_xlfn.SWITCH($G29,"NA",(INDIRECT($C29&amp;"!"&amp;"$E"&amp;$D29))-(INDIRECT($C29&amp;"!"&amp;"$D"&amp;$D29)),0.4,$G29,0.5,$G29,"Erreur","Erreur","Erreur")</f>
        <v>0</v>
      </c>
      <c r="I29" cm="1">
        <f t="array" aca="1" ref="I29" ca="1">IF($G29="NA",INDIRECT($C29&amp;"!"&amp;"$H"&amp;$D29)+INDIRECT($C29&amp;"!"&amp;"$I"&amp;$D29)+INDIRECT($C29&amp;"!"&amp;"$J"&amp;$D29),0)</f>
        <v>0</v>
      </c>
      <c r="J29" cm="1">
        <f t="array" aca="1" ref="J29" ca="1">IF($G29="NA",(INDIRECT($C29&amp;"!"&amp;"$K"&amp;$D29)),0)</f>
        <v>0</v>
      </c>
      <c r="K29" s="4">
        <f t="shared" ca="1" si="0"/>
        <v>0</v>
      </c>
      <c r="L29" s="3">
        <f t="shared" ca="1" si="2"/>
        <v>0</v>
      </c>
      <c r="M29" s="5" cm="1">
        <f t="array" aca="1" ref="M29" ca="1">IF((INDIRECT($C29&amp;"!"&amp;"$D"&amp;$D29))="",,_xlfn.IFS(INDIRECT($C29&amp;"!"&amp;"$E"&amp;$D29)&lt;(1/3),INDIRECT($C29&amp;"!"&amp;"$E"&amp;$D29)-INDIRECT($C29&amp;"!"&amp;"$D"&amp;$D29),INDIRECT($C29&amp;"!"&amp;"$E"&amp;$D29)&gt;=(1/3),Data!$H$3-(INDIRECT($C29&amp;"!"&amp;"$D"&amp;$D29))))+INDIRECT($C29&amp;"!"&amp;"$H"&amp;$D29)</f>
        <v>0</v>
      </c>
      <c r="N29" s="5">
        <f t="shared" ca="1" si="3"/>
        <v>0</v>
      </c>
      <c r="O29" s="6">
        <f t="shared" ca="1" si="4"/>
        <v>0</v>
      </c>
      <c r="P29" s="5" cm="1">
        <f t="array" aca="1" ref="P29" ca="1">IF((INDIRECT($C29&amp;"!"&amp;"$D"&amp;$D29))="",,_xlfn.IFS(INDIRECT($C29&amp;"!"&amp;"$D"&amp;$D29)&gt;(2/3),INDIRECT($C29&amp;"!"&amp;"$E"&amp;$D29)-INDIRECT($C29&amp;"!"&amp;"$D"&amp;$D29),INDIRECT($C29&amp;"!"&amp;"$D"&amp;$D29)&lt;=(2/3),INDIRECT($C29&amp;"!"&amp;"$E"&amp;$D29)-Data!$H$4))+INDIRECT($C29&amp;"!"&amp;"$J"&amp;$D29)</f>
        <v>0</v>
      </c>
      <c r="Q29" s="4">
        <f t="shared" ca="1" si="5"/>
        <v>0</v>
      </c>
      <c r="R29" s="6">
        <f t="shared" ca="1" si="6"/>
        <v>0</v>
      </c>
      <c r="S29" s="4">
        <f ca="1">IF(VLOOKUP(A29,Data!B:E,4)&gt;=2,K29,N29+Q29)</f>
        <v>0</v>
      </c>
      <c r="T29" s="4">
        <f ca="1">IF(VLOOKUP(A29,Data!B:E,4)&gt;=2,,K29-N29-Q29)</f>
        <v>0</v>
      </c>
      <c r="V29" t="str">
        <f t="shared" ca="1" si="18"/>
        <v>Non</v>
      </c>
      <c r="W29" cm="1">
        <f t="array" aca="1" ref="W29" ca="1">_xlfn.IFS(AND(INDIRECT($C29&amp;"!"&amp;"$G"&amp;$D29)-INDIRECT($C29&amp;"!"&amp;"$F"&amp;$D29)&lt;0.5,INDIRECT($C29&amp;"!"&amp;"$G"&amp;$D29)=1,INDIRECT($C30&amp;"!"&amp;"$F"&amp;$D30)=0),0,AND(INDIRECT($C28&amp;"!"&amp;"$G"&amp;$D28)-INDIRECT($C28&amp;"!"&amp;"$F"&amp;$D28)&lt;0.5,INDIRECT($C28&amp;"!"&amp;"$G"&amp;$D28)=1,INDIRECT($C29&amp;"!"&amp;"$F"&amp;$D29)=0),INDIRECT($C28&amp;"!"&amp;"$F"&amp;$D28),AND(INDIRECT($C28&amp;"!"&amp;"$G"&amp;$D28)-INDIRECT($C28&amp;"!"&amp;"$F"&amp;$D28)&lt;=0.5,INDIRECT($C28&amp;"!"&amp;"$G"&amp;$D28)=1,INDIRECT($C29&amp;"!"&amp;"$F"&amp;$D29)=0),Calculs!X28,AND(INDIRECT($C29&amp;"!"&amp;"$F"&amp;$D29)=0,INDIRECT($C28&amp;"!"&amp;"$G"&amp;$D28)=1),AH28,TRUE,INDIRECT($C29&amp;"!"&amp;"$F"&amp;$D29))</f>
        <v>0</v>
      </c>
      <c r="X29" cm="1">
        <f t="array" aca="1" ref="X29" ca="1">IF(AND(INDIRECT($C29&amp;"!"&amp;"$G"&amp;$D29)-INDIRECT($C29&amp;"!"&amp;"$F"&amp;$D29)&lt;0.5,INDIRECT($C29&amp;"!"&amp;"$G"&amp;$D29)=1,INDIRECT($C30&amp;"!"&amp;"$F"&amp;$D30)=0),0,IF(OR(INDIRECT($C29&amp;"!"&amp;"$G"&amp;$D29)=1,AND(INDIRECT($C29&amp;"!"&amp;"$G"&amp;$D29)&lt;&gt;1,INDIRECT($C29&amp;"!"&amp;"$G"&amp;$D29)&gt;Calculs!W29+0.5)),Calculs!W29+0.5,INDIRECT($C29&amp;"!"&amp;"$G"&amp;$D29)+ROUND(W29,0)))</f>
        <v>0</v>
      </c>
      <c r="Y29">
        <f t="shared" ca="1" si="19"/>
        <v>0</v>
      </c>
      <c r="Z29" cm="1">
        <f t="array" aca="1" ref="Z29" ca="1">IF(AND(W29=INT(W29),INDIRECT($C29&amp;"!"&amp;"$F"&amp;$D29)&lt;&gt;""),W29+1,ROUNDUP(W29,0))</f>
        <v>0</v>
      </c>
      <c r="AA29">
        <f t="shared" ca="1" si="20"/>
        <v>0</v>
      </c>
      <c r="AB29" t="str">
        <f t="shared" ca="1" si="21"/>
        <v>Oui</v>
      </c>
      <c r="AC29">
        <f t="shared" ca="1" si="22"/>
        <v>0</v>
      </c>
      <c r="AD29" t="str">
        <f t="shared" ca="1" si="10"/>
        <v>Oui</v>
      </c>
      <c r="AE29" t="str">
        <f t="shared" ca="1" si="23"/>
        <v/>
      </c>
      <c r="AF29" t="str">
        <f t="shared" ca="1" si="24"/>
        <v>Non</v>
      </c>
      <c r="AG29" cm="1">
        <f t="array" aca="1" ref="AG29" ca="1">IF(INDIRECT($C29&amp;"!"&amp;"$G"&amp;$D29)-INDIRECT($C29&amp;"!"&amp;"$F"&amp;$D29)&lt;=0.5,0,IF(AND(INDIRECT($C29&amp;"!"&amp;"$F"&amp;$D29)=0,INDIRECT($C28&amp;"!"&amp;"$G"&amp;$D28)=1),X29,INDIRECT($C29&amp;"!"&amp;"$F"&amp;$D29)))</f>
        <v>0</v>
      </c>
      <c r="AH29" cm="1">
        <f t="array" aca="1" ref="AH29" ca="1">IF(INDIRECT($C29&amp;"!"&amp;"$G"&amp;$D29)-INDIRECT($C29&amp;"!"&amp;"$F"&amp;$D29)&lt;=0.5,0,IF(OR(INDIRECT($C29&amp;"!"&amp;"$G"&amp;$D29)=1,AND(INDIRECT($C29&amp;"!"&amp;"$G"&amp;$D29)&lt;&gt;1,INDIRECT($C29&amp;"!"&amp;"$G"&amp;$D29)&gt;Calculs!AG29+0.5)),Calculs!AG29+0.5,INDIRECT($C29&amp;"!"&amp;"$G"&amp;$D29)+ROUND(AG29,0)))</f>
        <v>0</v>
      </c>
      <c r="AI29">
        <f t="shared" ca="1" si="25"/>
        <v>0</v>
      </c>
      <c r="AJ29" cm="1">
        <f t="array" aca="1" ref="AJ29" ca="1">IF(AND(AG29=INT(AG29),INDIRECT($C29&amp;"!"&amp;"$F"&amp;$D29)&lt;&gt;""),AG29+1,ROUNDUP(AG29,0))</f>
        <v>0</v>
      </c>
      <c r="AK29">
        <f t="shared" ca="1" si="26"/>
        <v>0</v>
      </c>
      <c r="AL29" t="str">
        <f t="shared" ca="1" si="27"/>
        <v>Oui</v>
      </c>
      <c r="AM29">
        <f t="shared" ca="1" si="28"/>
        <v>0</v>
      </c>
      <c r="AN29" t="str">
        <f t="shared" ca="1" si="16"/>
        <v>Oui</v>
      </c>
      <c r="AO29" t="str">
        <f t="shared" ca="1" si="29"/>
        <v/>
      </c>
    </row>
    <row r="30" spans="1:41" x14ac:dyDescent="0.25">
      <c r="A30">
        <v>28</v>
      </c>
      <c r="B30">
        <f ca="1">Data!E30</f>
        <v>1</v>
      </c>
      <c r="C30" t="s">
        <v>58</v>
      </c>
      <c r="D30">
        <v>31</v>
      </c>
      <c r="E30" t="str">
        <f t="shared" ca="1" si="1"/>
        <v>Non</v>
      </c>
      <c r="F30" t="str">
        <f ca="1">IF(Data!$D30&gt;=3,"Oui","Non")</f>
        <v>Non</v>
      </c>
      <c r="G30" s="4" t="str" cm="1">
        <f t="array" aca="1" ref="G30" ca="1">IF(OR(AND(Data!$E30=4,ISBLANK(INDIRECT($C30&amp;"!"&amp;"$D"&amp;$D30&amp;":$I"&amp;$D30))),$E30="Oui"),_xlfn.SWITCH(Informations!$E$10,"Oui",0.5,"Non",0.4,"Erreur"),"NA")</f>
        <v>NA</v>
      </c>
      <c r="H30" s="14" cm="1">
        <f t="array" aca="1" ref="H30" ca="1">_xlfn.SWITCH($G30,"NA",(INDIRECT($C30&amp;"!"&amp;"$E"&amp;$D30))-(INDIRECT($C30&amp;"!"&amp;"$D"&amp;$D30)),0.4,$G30,0.5,$G30,"Erreur","Erreur","Erreur")</f>
        <v>0</v>
      </c>
      <c r="I30" cm="1">
        <f t="array" aca="1" ref="I30" ca="1">IF($G30="NA",INDIRECT($C30&amp;"!"&amp;"$H"&amp;$D30)+INDIRECT($C30&amp;"!"&amp;"$I"&amp;$D30)+INDIRECT($C30&amp;"!"&amp;"$J"&amp;$D30),0)</f>
        <v>0</v>
      </c>
      <c r="J30" cm="1">
        <f t="array" aca="1" ref="J30" ca="1">IF($G30="NA",(INDIRECT($C30&amp;"!"&amp;"$K"&amp;$D30)),0)</f>
        <v>0</v>
      </c>
      <c r="K30" s="4">
        <f t="shared" ca="1" si="0"/>
        <v>0</v>
      </c>
      <c r="L30" s="3">
        <f t="shared" ca="1" si="2"/>
        <v>0</v>
      </c>
      <c r="M30" s="5" cm="1">
        <f t="array" aca="1" ref="M30" ca="1">IF((INDIRECT($C30&amp;"!"&amp;"$D"&amp;$D30))="",,_xlfn.IFS(INDIRECT($C30&amp;"!"&amp;"$E"&amp;$D30)&lt;(1/3),INDIRECT($C30&amp;"!"&amp;"$E"&amp;$D30)-INDIRECT($C30&amp;"!"&amp;"$D"&amp;$D30),INDIRECT($C30&amp;"!"&amp;"$E"&amp;$D30)&gt;=(1/3),Data!$H$3-(INDIRECT($C30&amp;"!"&amp;"$D"&amp;$D30))))+INDIRECT($C30&amp;"!"&amp;"$H"&amp;$D30)</f>
        <v>0</v>
      </c>
      <c r="N30" s="5">
        <f t="shared" ca="1" si="3"/>
        <v>0</v>
      </c>
      <c r="O30" s="6">
        <f t="shared" ca="1" si="4"/>
        <v>0</v>
      </c>
      <c r="P30" s="5" cm="1">
        <f t="array" aca="1" ref="P30" ca="1">IF((INDIRECT($C30&amp;"!"&amp;"$D"&amp;$D30))="",,_xlfn.IFS(INDIRECT($C30&amp;"!"&amp;"$D"&amp;$D30)&gt;(2/3),INDIRECT($C30&amp;"!"&amp;"$E"&amp;$D30)-INDIRECT($C30&amp;"!"&amp;"$D"&amp;$D30),INDIRECT($C30&amp;"!"&amp;"$D"&amp;$D30)&lt;=(2/3),INDIRECT($C30&amp;"!"&amp;"$E"&amp;$D30)-Data!$H$4))+INDIRECT($C30&amp;"!"&amp;"$J"&amp;$D30)</f>
        <v>0</v>
      </c>
      <c r="Q30" s="4">
        <f t="shared" ca="1" si="5"/>
        <v>0</v>
      </c>
      <c r="R30" s="6">
        <f t="shared" ca="1" si="6"/>
        <v>0</v>
      </c>
      <c r="S30" s="4">
        <f ca="1">IF(VLOOKUP(A30,Data!B:E,4)&gt;=2,K30,N30+Q30)</f>
        <v>0</v>
      </c>
      <c r="T30" s="4">
        <f ca="1">IF(VLOOKUP(A30,Data!B:E,4)&gt;=2,,K30-N30-Q30)</f>
        <v>0</v>
      </c>
      <c r="V30" t="str">
        <f t="shared" ca="1" si="18"/>
        <v>Non</v>
      </c>
      <c r="W30" cm="1">
        <f t="array" aca="1" ref="W30" ca="1">_xlfn.IFS(AND(INDIRECT($C30&amp;"!"&amp;"$G"&amp;$D30)-INDIRECT($C30&amp;"!"&amp;"$F"&amp;$D30)&lt;0.5,INDIRECT($C30&amp;"!"&amp;"$G"&amp;$D30)=1,INDIRECT($C31&amp;"!"&amp;"$F"&amp;$D31)=0),0,AND(INDIRECT($C29&amp;"!"&amp;"$G"&amp;$D29)-INDIRECT($C29&amp;"!"&amp;"$F"&amp;$D29)&lt;0.5,INDIRECT($C29&amp;"!"&amp;"$G"&amp;$D29)=1,INDIRECT($C30&amp;"!"&amp;"$F"&amp;$D30)=0),INDIRECT($C29&amp;"!"&amp;"$F"&amp;$D29),AND(INDIRECT($C29&amp;"!"&amp;"$G"&amp;$D29)-INDIRECT($C29&amp;"!"&amp;"$F"&amp;$D29)&lt;=0.5,INDIRECT($C29&amp;"!"&amp;"$G"&amp;$D29)=1,INDIRECT($C30&amp;"!"&amp;"$F"&amp;$D30)=0),Calculs!X29,AND(INDIRECT($C30&amp;"!"&amp;"$F"&amp;$D30)=0,INDIRECT($C29&amp;"!"&amp;"$G"&amp;$D29)=1),AH29,TRUE,INDIRECT($C30&amp;"!"&amp;"$F"&amp;$D30))</f>
        <v>0</v>
      </c>
      <c r="X30" cm="1">
        <f t="array" aca="1" ref="X30" ca="1">IF(AND(INDIRECT($C30&amp;"!"&amp;"$G"&amp;$D30)-INDIRECT($C30&amp;"!"&amp;"$F"&amp;$D30)&lt;0.5,INDIRECT($C30&amp;"!"&amp;"$G"&amp;$D30)=1,INDIRECT($C31&amp;"!"&amp;"$F"&amp;$D31)=0),0,IF(OR(INDIRECT($C30&amp;"!"&amp;"$G"&amp;$D30)=1,AND(INDIRECT($C30&amp;"!"&amp;"$G"&amp;$D30)&lt;&gt;1,INDIRECT($C30&amp;"!"&amp;"$G"&amp;$D30)&gt;Calculs!W30+0.5)),Calculs!W30+0.5,INDIRECT($C30&amp;"!"&amp;"$G"&amp;$D30)+ROUND(W30,0)))</f>
        <v>0</v>
      </c>
      <c r="Y30">
        <f t="shared" ca="1" si="19"/>
        <v>0</v>
      </c>
      <c r="Z30" cm="1">
        <f t="array" aca="1" ref="Z30" ca="1">IF(AND(W30=INT(W30),INDIRECT($C30&amp;"!"&amp;"$F"&amp;$D30)&lt;&gt;""),W30+1,ROUNDUP(W30,0))</f>
        <v>0</v>
      </c>
      <c r="AA30">
        <f t="shared" ca="1" si="20"/>
        <v>0</v>
      </c>
      <c r="AB30" t="str">
        <f t="shared" ca="1" si="21"/>
        <v>Oui</v>
      </c>
      <c r="AC30">
        <f t="shared" ca="1" si="22"/>
        <v>0</v>
      </c>
      <c r="AD30" t="str">
        <f t="shared" ca="1" si="10"/>
        <v>Oui</v>
      </c>
      <c r="AE30" t="str">
        <f t="shared" ca="1" si="23"/>
        <v/>
      </c>
      <c r="AF30" t="str">
        <f t="shared" ca="1" si="24"/>
        <v>Non</v>
      </c>
      <c r="AG30" cm="1">
        <f t="array" aca="1" ref="AG30" ca="1">IF(INDIRECT($C30&amp;"!"&amp;"$G"&amp;$D30)-INDIRECT($C30&amp;"!"&amp;"$F"&amp;$D30)&lt;=0.5,0,IF(AND(INDIRECT($C30&amp;"!"&amp;"$F"&amp;$D30)=0,INDIRECT($C29&amp;"!"&amp;"$G"&amp;$D29)=1),X30,INDIRECT($C30&amp;"!"&amp;"$F"&amp;$D30)))</f>
        <v>0</v>
      </c>
      <c r="AH30" cm="1">
        <f t="array" aca="1" ref="AH30" ca="1">IF(INDIRECT($C30&amp;"!"&amp;"$G"&amp;$D30)-INDIRECT($C30&amp;"!"&amp;"$F"&amp;$D30)&lt;=0.5,0,IF(OR(INDIRECT($C30&amp;"!"&amp;"$G"&amp;$D30)=1,AND(INDIRECT($C30&amp;"!"&amp;"$G"&amp;$D30)&lt;&gt;1,INDIRECT($C30&amp;"!"&amp;"$G"&amp;$D30)&gt;Calculs!AG30+0.5)),Calculs!AG30+0.5,INDIRECT($C30&amp;"!"&amp;"$G"&amp;$D30)+ROUND(AG30,0)))</f>
        <v>0</v>
      </c>
      <c r="AI30">
        <f t="shared" ca="1" si="25"/>
        <v>0</v>
      </c>
      <c r="AJ30" cm="1">
        <f t="array" aca="1" ref="AJ30" ca="1">IF(AND(AG30=INT(AG30),INDIRECT($C30&amp;"!"&amp;"$F"&amp;$D30)&lt;&gt;""),AG30+1,ROUNDUP(AG30,0))</f>
        <v>0</v>
      </c>
      <c r="AK30">
        <f t="shared" ca="1" si="26"/>
        <v>0</v>
      </c>
      <c r="AL30" t="str">
        <f t="shared" ca="1" si="27"/>
        <v>Oui</v>
      </c>
      <c r="AM30">
        <f t="shared" ca="1" si="28"/>
        <v>0</v>
      </c>
      <c r="AN30" t="str">
        <f t="shared" ca="1" si="16"/>
        <v>Oui</v>
      </c>
      <c r="AO30" t="str">
        <f t="shared" ca="1" si="29"/>
        <v/>
      </c>
    </row>
    <row r="31" spans="1:41" x14ac:dyDescent="0.25">
      <c r="A31">
        <v>29</v>
      </c>
      <c r="B31">
        <f ca="1">Data!E31</f>
        <v>1</v>
      </c>
      <c r="C31" t="s">
        <v>58</v>
      </c>
      <c r="D31">
        <v>32</v>
      </c>
      <c r="E31" t="str">
        <f t="shared" ca="1" si="1"/>
        <v>Non</v>
      </c>
      <c r="F31" t="str">
        <f ca="1">IF(Data!$D31&gt;=3,"Oui","Non")</f>
        <v>Non</v>
      </c>
      <c r="G31" s="4" t="str" cm="1">
        <f t="array" aca="1" ref="G31" ca="1">IF(OR(AND(Data!$E31=4,ISBLANK(INDIRECT($C31&amp;"!"&amp;"$D"&amp;$D31&amp;":$I"&amp;$D31))),$E31="Oui"),_xlfn.SWITCH(Informations!$E$10,"Oui",0.5,"Non",0.4,"Erreur"),"NA")</f>
        <v>NA</v>
      </c>
      <c r="H31" s="14" cm="1">
        <f t="array" aca="1" ref="H31" ca="1">_xlfn.SWITCH($G31,"NA",(INDIRECT($C31&amp;"!"&amp;"$E"&amp;$D31))-(INDIRECT($C31&amp;"!"&amp;"$D"&amp;$D31)),0.4,$G31,0.5,$G31,"Erreur","Erreur","Erreur")</f>
        <v>0</v>
      </c>
      <c r="I31" cm="1">
        <f t="array" aca="1" ref="I31" ca="1">IF($G31="NA",INDIRECT($C31&amp;"!"&amp;"$H"&amp;$D31)+INDIRECT($C31&amp;"!"&amp;"$I"&amp;$D31)+INDIRECT($C31&amp;"!"&amp;"$J"&amp;$D31),0)</f>
        <v>0</v>
      </c>
      <c r="J31" cm="1">
        <f t="array" aca="1" ref="J31" ca="1">IF($G31="NA",(INDIRECT($C31&amp;"!"&amp;"$K"&amp;$D31)),0)</f>
        <v>0</v>
      </c>
      <c r="K31" s="4">
        <f t="shared" ca="1" si="0"/>
        <v>0</v>
      </c>
      <c r="L31" s="3">
        <f t="shared" ca="1" si="2"/>
        <v>0</v>
      </c>
      <c r="M31" s="5" cm="1">
        <f t="array" aca="1" ref="M31" ca="1">IF((INDIRECT($C31&amp;"!"&amp;"$D"&amp;$D31))="",,_xlfn.IFS(INDIRECT($C31&amp;"!"&amp;"$E"&amp;$D31)&lt;(1/3),INDIRECT($C31&amp;"!"&amp;"$E"&amp;$D31)-INDIRECT($C31&amp;"!"&amp;"$D"&amp;$D31),INDIRECT($C31&amp;"!"&amp;"$E"&amp;$D31)&gt;=(1/3),Data!$H$3-(INDIRECT($C31&amp;"!"&amp;"$D"&amp;$D31))))+INDIRECT($C31&amp;"!"&amp;"$H"&amp;$D31)</f>
        <v>0</v>
      </c>
      <c r="N31" s="5">
        <f t="shared" ca="1" si="3"/>
        <v>0</v>
      </c>
      <c r="O31" s="6">
        <f t="shared" ca="1" si="4"/>
        <v>0</v>
      </c>
      <c r="P31" s="5" cm="1">
        <f t="array" aca="1" ref="P31" ca="1">IF((INDIRECT($C31&amp;"!"&amp;"$D"&amp;$D31))="",,_xlfn.IFS(INDIRECT($C31&amp;"!"&amp;"$D"&amp;$D31)&gt;(2/3),INDIRECT($C31&amp;"!"&amp;"$E"&amp;$D31)-INDIRECT($C31&amp;"!"&amp;"$D"&amp;$D31),INDIRECT($C31&amp;"!"&amp;"$D"&amp;$D31)&lt;=(2/3),INDIRECT($C31&amp;"!"&amp;"$E"&amp;$D31)-Data!$H$4))+INDIRECT($C31&amp;"!"&amp;"$J"&amp;$D31)</f>
        <v>0</v>
      </c>
      <c r="Q31" s="4">
        <f t="shared" ca="1" si="5"/>
        <v>0</v>
      </c>
      <c r="R31" s="6">
        <f t="shared" ca="1" si="6"/>
        <v>0</v>
      </c>
      <c r="S31" s="4">
        <f ca="1">IF(VLOOKUP(A31,Data!B:E,4)&gt;=2,K31,N31+Q31)</f>
        <v>0</v>
      </c>
      <c r="T31" s="4">
        <f ca="1">IF(VLOOKUP(A31,Data!B:E,4)&gt;=2,,K31-N31-Q31)</f>
        <v>0</v>
      </c>
      <c r="V31" t="str">
        <f t="shared" ca="1" si="18"/>
        <v>Non</v>
      </c>
      <c r="W31" cm="1">
        <f t="array" aca="1" ref="W31" ca="1">_xlfn.IFS(AND(INDIRECT($C31&amp;"!"&amp;"$G"&amp;$D31)-INDIRECT($C31&amp;"!"&amp;"$F"&amp;$D31)&lt;0.5,INDIRECT($C31&amp;"!"&amp;"$G"&amp;$D31)=1,INDIRECT($C32&amp;"!"&amp;"$F"&amp;$D32)=0),0,AND(INDIRECT($C30&amp;"!"&amp;"$G"&amp;$D30)-INDIRECT($C30&amp;"!"&amp;"$F"&amp;$D30)&lt;0.5,INDIRECT($C30&amp;"!"&amp;"$G"&amp;$D30)=1,INDIRECT($C31&amp;"!"&amp;"$F"&amp;$D31)=0),INDIRECT($C30&amp;"!"&amp;"$F"&amp;$D30),AND(INDIRECT($C30&amp;"!"&amp;"$G"&amp;$D30)-INDIRECT($C30&amp;"!"&amp;"$F"&amp;$D30)&lt;=0.5,INDIRECT($C30&amp;"!"&amp;"$G"&amp;$D30)=1,INDIRECT($C31&amp;"!"&amp;"$F"&amp;$D31)=0),Calculs!X30,AND(INDIRECT($C31&amp;"!"&amp;"$F"&amp;$D31)=0,INDIRECT($C30&amp;"!"&amp;"$G"&amp;$D30)=1),AH30,TRUE,INDIRECT($C31&amp;"!"&amp;"$F"&amp;$D31))</f>
        <v>0</v>
      </c>
      <c r="X31" cm="1">
        <f t="array" aca="1" ref="X31" ca="1">IF(AND(INDIRECT($C31&amp;"!"&amp;"$G"&amp;$D31)-INDIRECT($C31&amp;"!"&amp;"$F"&amp;$D31)&lt;0.5,INDIRECT($C31&amp;"!"&amp;"$G"&amp;$D31)=1,INDIRECT($C32&amp;"!"&amp;"$F"&amp;$D32)=0),0,IF(OR(INDIRECT($C31&amp;"!"&amp;"$G"&amp;$D31)=1,AND(INDIRECT($C31&amp;"!"&amp;"$G"&amp;$D31)&lt;&gt;1,INDIRECT($C31&amp;"!"&amp;"$G"&amp;$D31)&gt;Calculs!W31+0.5)),Calculs!W31+0.5,INDIRECT($C31&amp;"!"&amp;"$G"&amp;$D31)+ROUND(W31,0)))</f>
        <v>0</v>
      </c>
      <c r="Y31">
        <f t="shared" ca="1" si="19"/>
        <v>0</v>
      </c>
      <c r="Z31" cm="1">
        <f t="array" aca="1" ref="Z31" ca="1">IF(AND(W31=INT(W31),INDIRECT($C31&amp;"!"&amp;"$F"&amp;$D31)&lt;&gt;""),W31+1,ROUNDUP(W31,0))</f>
        <v>0</v>
      </c>
      <c r="AA31">
        <f t="shared" ca="1" si="20"/>
        <v>0</v>
      </c>
      <c r="AB31" t="str">
        <f t="shared" ca="1" si="21"/>
        <v>Oui</v>
      </c>
      <c r="AC31">
        <f t="shared" ca="1" si="22"/>
        <v>0</v>
      </c>
      <c r="AD31" t="str">
        <f t="shared" ca="1" si="10"/>
        <v>Oui</v>
      </c>
      <c r="AE31" t="str">
        <f t="shared" ca="1" si="23"/>
        <v/>
      </c>
      <c r="AF31" t="str">
        <f t="shared" ca="1" si="24"/>
        <v>Non</v>
      </c>
      <c r="AG31" cm="1">
        <f t="array" aca="1" ref="AG31" ca="1">IF(INDIRECT($C31&amp;"!"&amp;"$G"&amp;$D31)-INDIRECT($C31&amp;"!"&amp;"$F"&amp;$D31)&lt;=0.5,0,IF(AND(INDIRECT($C31&amp;"!"&amp;"$F"&amp;$D31)=0,INDIRECT($C30&amp;"!"&amp;"$G"&amp;$D30)=1),X31,INDIRECT($C31&amp;"!"&amp;"$F"&amp;$D31)))</f>
        <v>0</v>
      </c>
      <c r="AH31" cm="1">
        <f t="array" aca="1" ref="AH31" ca="1">IF(INDIRECT($C31&amp;"!"&amp;"$G"&amp;$D31)-INDIRECT($C31&amp;"!"&amp;"$F"&amp;$D31)&lt;=0.5,0,IF(OR(INDIRECT($C31&amp;"!"&amp;"$G"&amp;$D31)=1,AND(INDIRECT($C31&amp;"!"&amp;"$G"&amp;$D31)&lt;&gt;1,INDIRECT($C31&amp;"!"&amp;"$G"&amp;$D31)&gt;Calculs!AG31+0.5)),Calculs!AG31+0.5,INDIRECT($C31&amp;"!"&amp;"$G"&amp;$D31)+ROUND(AG31,0)))</f>
        <v>0</v>
      </c>
      <c r="AI31">
        <f t="shared" ca="1" si="25"/>
        <v>0</v>
      </c>
      <c r="AJ31" cm="1">
        <f t="array" aca="1" ref="AJ31" ca="1">IF(AND(AG31=INT(AG31),INDIRECT($C31&amp;"!"&amp;"$F"&amp;$D31)&lt;&gt;""),AG31+1,ROUNDUP(AG31,0))</f>
        <v>0</v>
      </c>
      <c r="AK31">
        <f t="shared" ca="1" si="26"/>
        <v>0</v>
      </c>
      <c r="AL31" t="str">
        <f t="shared" ca="1" si="27"/>
        <v>Oui</v>
      </c>
      <c r="AM31">
        <f t="shared" ca="1" si="28"/>
        <v>0</v>
      </c>
      <c r="AN31" t="str">
        <f t="shared" ca="1" si="16"/>
        <v>Oui</v>
      </c>
      <c r="AO31" t="str">
        <f t="shared" ca="1" si="29"/>
        <v/>
      </c>
    </row>
    <row r="32" spans="1:41" x14ac:dyDescent="0.25">
      <c r="A32">
        <v>30</v>
      </c>
      <c r="B32">
        <f ca="1">Data!E32</f>
        <v>2</v>
      </c>
      <c r="C32" t="s">
        <v>58</v>
      </c>
      <c r="D32">
        <v>33</v>
      </c>
      <c r="E32" t="str">
        <f t="shared" ca="1" si="1"/>
        <v>Non</v>
      </c>
      <c r="F32" t="str">
        <f ca="1">IF(Data!$D32&gt;=3,"Oui","Non")</f>
        <v>Non</v>
      </c>
      <c r="G32" s="4" t="str" cm="1">
        <f t="array" aca="1" ref="G32" ca="1">IF(OR(AND(Data!$E32=4,ISBLANK(INDIRECT($C32&amp;"!"&amp;"$D"&amp;$D32&amp;":$I"&amp;$D32))),$E32="Oui"),_xlfn.SWITCH(Informations!$E$10,"Oui",0.5,"Non",0.4,"Erreur"),"NA")</f>
        <v>NA</v>
      </c>
      <c r="H32" s="14" cm="1">
        <f t="array" aca="1" ref="H32" ca="1">_xlfn.SWITCH($G32,"NA",(INDIRECT($C32&amp;"!"&amp;"$E"&amp;$D32))-(INDIRECT($C32&amp;"!"&amp;"$D"&amp;$D32)),0.4,$G32,0.5,$G32,"Erreur","Erreur","Erreur")</f>
        <v>0</v>
      </c>
      <c r="I32" cm="1">
        <f t="array" aca="1" ref="I32" ca="1">IF($G32="NA",INDIRECT($C32&amp;"!"&amp;"$H"&amp;$D32)+INDIRECT($C32&amp;"!"&amp;"$I"&amp;$D32)+INDIRECT($C32&amp;"!"&amp;"$J"&amp;$D32),0)</f>
        <v>0</v>
      </c>
      <c r="J32" cm="1">
        <f t="array" aca="1" ref="J32" ca="1">IF($G32="NA",(INDIRECT($C32&amp;"!"&amp;"$K"&amp;$D32)),0)</f>
        <v>0</v>
      </c>
      <c r="K32" s="4">
        <f t="shared" ca="1" si="0"/>
        <v>0</v>
      </c>
      <c r="L32" s="3">
        <f t="shared" ca="1" si="2"/>
        <v>0</v>
      </c>
      <c r="M32" s="5" cm="1">
        <f t="array" aca="1" ref="M32" ca="1">IF((INDIRECT($C32&amp;"!"&amp;"$D"&amp;$D32))="",,_xlfn.IFS(INDIRECT($C32&amp;"!"&amp;"$E"&amp;$D32)&lt;(1/3),INDIRECT($C32&amp;"!"&amp;"$E"&amp;$D32)-INDIRECT($C32&amp;"!"&amp;"$D"&amp;$D32),INDIRECT($C32&amp;"!"&amp;"$E"&amp;$D32)&gt;=(1/3),Data!$H$3-(INDIRECT($C32&amp;"!"&amp;"$D"&amp;$D32))))+INDIRECT($C32&amp;"!"&amp;"$H"&amp;$D32)</f>
        <v>0</v>
      </c>
      <c r="N32" s="5">
        <f t="shared" ca="1" si="3"/>
        <v>0</v>
      </c>
      <c r="O32" s="6">
        <f t="shared" ca="1" si="4"/>
        <v>0</v>
      </c>
      <c r="P32" s="5" cm="1">
        <f t="array" aca="1" ref="P32" ca="1">IF((INDIRECT($C32&amp;"!"&amp;"$D"&amp;$D32))="",,_xlfn.IFS(INDIRECT($C32&amp;"!"&amp;"$D"&amp;$D32)&gt;(2/3),INDIRECT($C32&amp;"!"&amp;"$E"&amp;$D32)-INDIRECT($C32&amp;"!"&amp;"$D"&amp;$D32),INDIRECT($C32&amp;"!"&amp;"$D"&amp;$D32)&lt;=(2/3),INDIRECT($C32&amp;"!"&amp;"$E"&amp;$D32)-Data!$H$4))+INDIRECT($C32&amp;"!"&amp;"$J"&amp;$D32)</f>
        <v>0</v>
      </c>
      <c r="Q32" s="4">
        <f t="shared" ca="1" si="5"/>
        <v>0</v>
      </c>
      <c r="R32" s="6">
        <f t="shared" ca="1" si="6"/>
        <v>0</v>
      </c>
      <c r="S32" s="4">
        <f ca="1">IF(VLOOKUP(A32,Data!B:E,4)&gt;=2,K32,N32+Q32)</f>
        <v>0</v>
      </c>
      <c r="T32" s="4">
        <f ca="1">IF(VLOOKUP(A32,Data!B:E,4)&gt;=2,,K32-N32-Q32)</f>
        <v>0</v>
      </c>
      <c r="V32" t="str">
        <f t="shared" ca="1" si="18"/>
        <v>Non</v>
      </c>
      <c r="W32" cm="1">
        <f t="array" aca="1" ref="W32" ca="1">_xlfn.IFS(AND(INDIRECT($C32&amp;"!"&amp;"$G"&amp;$D32)-INDIRECT($C32&amp;"!"&amp;"$F"&amp;$D32)&lt;0.5,INDIRECT($C32&amp;"!"&amp;"$G"&amp;$D32)=1,INDIRECT($C33&amp;"!"&amp;"$F"&amp;$D33)=0),0,AND(INDIRECT($C31&amp;"!"&amp;"$G"&amp;$D31)-INDIRECT($C31&amp;"!"&amp;"$F"&amp;$D31)&lt;0.5,INDIRECT($C31&amp;"!"&amp;"$G"&amp;$D31)=1,INDIRECT($C32&amp;"!"&amp;"$F"&amp;$D32)=0),INDIRECT($C31&amp;"!"&amp;"$F"&amp;$D31),AND(INDIRECT($C31&amp;"!"&amp;"$G"&amp;$D31)-INDIRECT($C31&amp;"!"&amp;"$F"&amp;$D31)&lt;=0.5,INDIRECT($C31&amp;"!"&amp;"$G"&amp;$D31)=1,INDIRECT($C32&amp;"!"&amp;"$F"&amp;$D32)=0),Calculs!X31,AND(INDIRECT($C32&amp;"!"&amp;"$F"&amp;$D32)=0,INDIRECT($C31&amp;"!"&amp;"$G"&amp;$D31)=1),AH31,TRUE,INDIRECT($C32&amp;"!"&amp;"$F"&amp;$D32))</f>
        <v>0</v>
      </c>
      <c r="X32" cm="1">
        <f t="array" aca="1" ref="X32" ca="1">IF(AND(INDIRECT($C32&amp;"!"&amp;"$G"&amp;$D32)-INDIRECT($C32&amp;"!"&amp;"$F"&amp;$D32)&lt;0.5,INDIRECT($C32&amp;"!"&amp;"$G"&amp;$D32)=1,INDIRECT($C33&amp;"!"&amp;"$F"&amp;$D33)=0),0,IF(OR(INDIRECT($C32&amp;"!"&amp;"$G"&amp;$D32)=1,AND(INDIRECT($C32&amp;"!"&amp;"$G"&amp;$D32)&lt;&gt;1,INDIRECT($C32&amp;"!"&amp;"$G"&amp;$D32)&gt;Calculs!W32+0.5)),Calculs!W32+0.5,INDIRECT($C32&amp;"!"&amp;"$G"&amp;$D32)+ROUND(W32,0)))</f>
        <v>0</v>
      </c>
      <c r="Y32">
        <f t="shared" ca="1" si="19"/>
        <v>0</v>
      </c>
      <c r="Z32" cm="1">
        <f t="array" aca="1" ref="Z32" ca="1">IF(AND(W32=INT(W32),INDIRECT($C32&amp;"!"&amp;"$F"&amp;$D32)&lt;&gt;""),W32+1,ROUNDUP(W32,0))</f>
        <v>0</v>
      </c>
      <c r="AA32">
        <f t="shared" ca="1" si="20"/>
        <v>0</v>
      </c>
      <c r="AB32" t="str">
        <f t="shared" ca="1" si="21"/>
        <v>Oui</v>
      </c>
      <c r="AC32">
        <f t="shared" ca="1" si="22"/>
        <v>0</v>
      </c>
      <c r="AD32" t="str">
        <f t="shared" ca="1" si="10"/>
        <v>Oui</v>
      </c>
      <c r="AE32" t="str">
        <f t="shared" ca="1" si="23"/>
        <v/>
      </c>
      <c r="AF32" t="str">
        <f t="shared" ca="1" si="24"/>
        <v>Non</v>
      </c>
      <c r="AG32" cm="1">
        <f t="array" aca="1" ref="AG32" ca="1">IF(INDIRECT($C32&amp;"!"&amp;"$G"&amp;$D32)-INDIRECT($C32&amp;"!"&amp;"$F"&amp;$D32)&lt;=0.5,0,IF(AND(INDIRECT($C32&amp;"!"&amp;"$F"&amp;$D32)=0,INDIRECT($C31&amp;"!"&amp;"$G"&amp;$D31)=1),X32,INDIRECT($C32&amp;"!"&amp;"$F"&amp;$D32)))</f>
        <v>0</v>
      </c>
      <c r="AH32" cm="1">
        <f t="array" aca="1" ref="AH32" ca="1">IF(INDIRECT($C32&amp;"!"&amp;"$G"&amp;$D32)-INDIRECT($C32&amp;"!"&amp;"$F"&amp;$D32)&lt;=0.5,0,IF(OR(INDIRECT($C32&amp;"!"&amp;"$G"&amp;$D32)=1,AND(INDIRECT($C32&amp;"!"&amp;"$G"&amp;$D32)&lt;&gt;1,INDIRECT($C32&amp;"!"&amp;"$G"&amp;$D32)&gt;Calculs!AG32+0.5)),Calculs!AG32+0.5,INDIRECT($C32&amp;"!"&amp;"$G"&amp;$D32)+ROUND(AG32,0)))</f>
        <v>0</v>
      </c>
      <c r="AI32">
        <f t="shared" ca="1" si="25"/>
        <v>0</v>
      </c>
      <c r="AJ32" cm="1">
        <f t="array" aca="1" ref="AJ32" ca="1">IF(AND(AG32=INT(AG32),INDIRECT($C32&amp;"!"&amp;"$F"&amp;$D32)&lt;&gt;""),AG32+1,ROUNDUP(AG32,0))</f>
        <v>0</v>
      </c>
      <c r="AK32">
        <f t="shared" ca="1" si="26"/>
        <v>0</v>
      </c>
      <c r="AL32" t="str">
        <f t="shared" ca="1" si="27"/>
        <v>Oui</v>
      </c>
      <c r="AM32">
        <f t="shared" ca="1" si="28"/>
        <v>0</v>
      </c>
      <c r="AN32" t="str">
        <f t="shared" ca="1" si="16"/>
        <v>Oui</v>
      </c>
      <c r="AO32" t="str">
        <f t="shared" ca="1" si="29"/>
        <v/>
      </c>
    </row>
    <row r="33" spans="1:41" x14ac:dyDescent="0.25">
      <c r="A33">
        <v>31</v>
      </c>
      <c r="B33">
        <f ca="1">Data!E33</f>
        <v>3</v>
      </c>
      <c r="C33" t="s">
        <v>58</v>
      </c>
      <c r="D33">
        <v>34</v>
      </c>
      <c r="E33" t="str">
        <f t="shared" ca="1" si="1"/>
        <v>Non</v>
      </c>
      <c r="F33" t="str">
        <f ca="1">IF(Data!$D33&gt;=3,"Oui","Non")</f>
        <v>Non</v>
      </c>
      <c r="G33" s="4" t="str" cm="1">
        <f t="array" aca="1" ref="G33" ca="1">IF(OR(AND(Data!$E33=4,ISBLANK(INDIRECT($C33&amp;"!"&amp;"$D"&amp;$D33&amp;":$I"&amp;$D33))),$E33="Oui"),_xlfn.SWITCH(Informations!$E$10,"Oui",0.5,"Non",0.4,"Erreur"),"NA")</f>
        <v>NA</v>
      </c>
      <c r="H33" s="14" cm="1">
        <f t="array" aca="1" ref="H33" ca="1">_xlfn.SWITCH($G33,"NA",(INDIRECT($C33&amp;"!"&amp;"$E"&amp;$D33))-(INDIRECT($C33&amp;"!"&amp;"$D"&amp;$D33)),0.4,$G33,0.5,$G33,"Erreur","Erreur","Erreur")</f>
        <v>0</v>
      </c>
      <c r="I33" cm="1">
        <f t="array" aca="1" ref="I33" ca="1">IF($G33="NA",INDIRECT($C33&amp;"!"&amp;"$H"&amp;$D33)+INDIRECT($C33&amp;"!"&amp;"$I"&amp;$D33)+INDIRECT($C33&amp;"!"&amp;"$J"&amp;$D33),0)</f>
        <v>0</v>
      </c>
      <c r="J33" cm="1">
        <f t="array" aca="1" ref="J33" ca="1">IF($G33="NA",(INDIRECT($C33&amp;"!"&amp;"$K"&amp;$D33)),0)</f>
        <v>0</v>
      </c>
      <c r="K33" s="4">
        <f t="shared" ca="1" si="0"/>
        <v>0</v>
      </c>
      <c r="L33" s="3">
        <f t="shared" ca="1" si="2"/>
        <v>0</v>
      </c>
      <c r="M33" s="5" cm="1">
        <f t="array" aca="1" ref="M33" ca="1">IF((INDIRECT($C33&amp;"!"&amp;"$D"&amp;$D33))="",,_xlfn.IFS(INDIRECT($C33&amp;"!"&amp;"$E"&amp;$D33)&lt;(1/3),INDIRECT($C33&amp;"!"&amp;"$E"&amp;$D33)-INDIRECT($C33&amp;"!"&amp;"$D"&amp;$D33),INDIRECT($C33&amp;"!"&amp;"$E"&amp;$D33)&gt;=(1/3),Data!$H$3-(INDIRECT($C33&amp;"!"&amp;"$D"&amp;$D33))))+INDIRECT($C33&amp;"!"&amp;"$H"&amp;$D33)</f>
        <v>0</v>
      </c>
      <c r="N33" s="5">
        <f t="shared" ca="1" si="3"/>
        <v>0</v>
      </c>
      <c r="O33" s="6">
        <f t="shared" ca="1" si="4"/>
        <v>0</v>
      </c>
      <c r="P33" s="5" cm="1">
        <f t="array" aca="1" ref="P33" ca="1">IF((INDIRECT($C33&amp;"!"&amp;"$D"&amp;$D33))="",,_xlfn.IFS(INDIRECT($C33&amp;"!"&amp;"$D"&amp;$D33)&gt;(2/3),INDIRECT($C33&amp;"!"&amp;"$E"&amp;$D33)-INDIRECT($C33&amp;"!"&amp;"$D"&amp;$D33),INDIRECT($C33&amp;"!"&amp;"$D"&amp;$D33)&lt;=(2/3),INDIRECT($C33&amp;"!"&amp;"$E"&amp;$D33)-Data!$H$4))+INDIRECT($C33&amp;"!"&amp;"$J"&amp;$D33)</f>
        <v>0</v>
      </c>
      <c r="Q33" s="4">
        <f t="shared" ca="1" si="5"/>
        <v>0</v>
      </c>
      <c r="R33" s="6">
        <f t="shared" ca="1" si="6"/>
        <v>0</v>
      </c>
      <c r="S33" s="4">
        <f ca="1">IF(VLOOKUP(A33,Data!B:E,4)&gt;=2,K33,N33+Q33)</f>
        <v>0</v>
      </c>
      <c r="T33" s="4">
        <f ca="1">IF(VLOOKUP(A33,Data!B:E,4)&gt;=2,,K33-N33-Q33)</f>
        <v>0</v>
      </c>
      <c r="U33" s="4">
        <f t="shared" ref="U33" ca="1" si="31">SUM(K27:K33)</f>
        <v>0</v>
      </c>
      <c r="V33" t="str">
        <f t="shared" ca="1" si="18"/>
        <v>Non</v>
      </c>
      <c r="W33" cm="1">
        <f t="array" aca="1" ref="W33" ca="1">_xlfn.IFS(AND(INDIRECT($C33&amp;"!"&amp;"$G"&amp;$D33)-INDIRECT($C33&amp;"!"&amp;"$F"&amp;$D33)&lt;0.5,INDIRECT($C33&amp;"!"&amp;"$G"&amp;$D33)=1,INDIRECT($C34&amp;"!"&amp;"$F"&amp;$D34)=0),0,AND(INDIRECT($C32&amp;"!"&amp;"$G"&amp;$D32)-INDIRECT($C32&amp;"!"&amp;"$F"&amp;$D32)&lt;0.5,INDIRECT($C32&amp;"!"&amp;"$G"&amp;$D32)=1,INDIRECT($C33&amp;"!"&amp;"$F"&amp;$D33)=0),INDIRECT($C32&amp;"!"&amp;"$F"&amp;$D32),AND(INDIRECT($C32&amp;"!"&amp;"$G"&amp;$D32)-INDIRECT($C32&amp;"!"&amp;"$F"&amp;$D32)&lt;=0.5,INDIRECT($C32&amp;"!"&amp;"$G"&amp;$D32)=1,INDIRECT($C33&amp;"!"&amp;"$F"&amp;$D33)=0),Calculs!X32,AND(INDIRECT($C33&amp;"!"&amp;"$F"&amp;$D33)=0,INDIRECT($C32&amp;"!"&amp;"$G"&amp;$D32)=1),AH32,TRUE,INDIRECT($C33&amp;"!"&amp;"$F"&amp;$D33))</f>
        <v>0</v>
      </c>
      <c r="X33" cm="1">
        <f t="array" aca="1" ref="X33" ca="1">IF(AND(INDIRECT($C33&amp;"!"&amp;"$G"&amp;$D33)-INDIRECT($C33&amp;"!"&amp;"$F"&amp;$D33)&lt;0.5,INDIRECT($C33&amp;"!"&amp;"$G"&amp;$D33)=1,INDIRECT($C34&amp;"!"&amp;"$F"&amp;$D34)=0),0,IF(OR(INDIRECT($C33&amp;"!"&amp;"$G"&amp;$D33)=1,AND(INDIRECT($C33&amp;"!"&amp;"$G"&amp;$D33)&lt;&gt;1,INDIRECT($C33&amp;"!"&amp;"$G"&amp;$D33)&gt;Calculs!W33+0.5)),Calculs!W33+0.5,INDIRECT($C33&amp;"!"&amp;"$G"&amp;$D33)+ROUND(W33,0)))</f>
        <v>0</v>
      </c>
      <c r="Y33">
        <f t="shared" ca="1" si="19"/>
        <v>0</v>
      </c>
      <c r="Z33" cm="1">
        <f t="array" aca="1" ref="Z33" ca="1">IF(AND(W33=INT(W33),INDIRECT($C33&amp;"!"&amp;"$F"&amp;$D33)&lt;&gt;""),W33+1,ROUNDUP(W33,0))</f>
        <v>0</v>
      </c>
      <c r="AA33">
        <f t="shared" ca="1" si="20"/>
        <v>0</v>
      </c>
      <c r="AB33" t="str">
        <f t="shared" ca="1" si="21"/>
        <v>Oui</v>
      </c>
      <c r="AC33">
        <f t="shared" ca="1" si="22"/>
        <v>0</v>
      </c>
      <c r="AD33" t="str">
        <f t="shared" ca="1" si="10"/>
        <v>Oui</v>
      </c>
      <c r="AE33" t="str">
        <f t="shared" ca="1" si="23"/>
        <v/>
      </c>
      <c r="AF33" t="str">
        <f t="shared" ca="1" si="24"/>
        <v>Non</v>
      </c>
      <c r="AG33" cm="1">
        <f t="array" aca="1" ref="AG33" ca="1">IF(INDIRECT($C33&amp;"!"&amp;"$G"&amp;$D33)-INDIRECT($C33&amp;"!"&amp;"$F"&amp;$D33)&lt;=0.5,0,IF(AND(INDIRECT($C33&amp;"!"&amp;"$F"&amp;$D33)=0,INDIRECT($C32&amp;"!"&amp;"$G"&amp;$D32)=1),X33,INDIRECT($C33&amp;"!"&amp;"$F"&amp;$D33)))</f>
        <v>0</v>
      </c>
      <c r="AH33" cm="1">
        <f t="array" aca="1" ref="AH33" ca="1">IF(INDIRECT($C33&amp;"!"&amp;"$G"&amp;$D33)-INDIRECT($C33&amp;"!"&amp;"$F"&amp;$D33)&lt;=0.5,0,IF(OR(INDIRECT($C33&amp;"!"&amp;"$G"&amp;$D33)=1,AND(INDIRECT($C33&amp;"!"&amp;"$G"&amp;$D33)&lt;&gt;1,INDIRECT($C33&amp;"!"&amp;"$G"&amp;$D33)&gt;Calculs!AG33+0.5)),Calculs!AG33+0.5,INDIRECT($C33&amp;"!"&amp;"$G"&amp;$D33)+ROUND(AG33,0)))</f>
        <v>0</v>
      </c>
      <c r="AI33">
        <f t="shared" ca="1" si="25"/>
        <v>0</v>
      </c>
      <c r="AJ33" cm="1">
        <f t="array" aca="1" ref="AJ33" ca="1">IF(AND(AG33=INT(AG33),INDIRECT($C33&amp;"!"&amp;"$F"&amp;$D33)&lt;&gt;""),AG33+1,ROUNDUP(AG33,0))</f>
        <v>0</v>
      </c>
      <c r="AK33">
        <f t="shared" ca="1" si="26"/>
        <v>0</v>
      </c>
      <c r="AL33" t="str">
        <f t="shared" ca="1" si="27"/>
        <v>Oui</v>
      </c>
      <c r="AM33">
        <f t="shared" ca="1" si="28"/>
        <v>0</v>
      </c>
      <c r="AN33" t="str">
        <f t="shared" ca="1" si="16"/>
        <v>Oui</v>
      </c>
      <c r="AO33" t="str">
        <f t="shared" ca="1" si="29"/>
        <v/>
      </c>
    </row>
    <row r="34" spans="1:41" x14ac:dyDescent="0.25">
      <c r="A34">
        <v>32</v>
      </c>
      <c r="B34">
        <f ca="1">Data!E34</f>
        <v>4</v>
      </c>
      <c r="C34" t="s">
        <v>59</v>
      </c>
      <c r="D34">
        <v>4</v>
      </c>
      <c r="E34" t="str">
        <f t="shared" ca="1" si="1"/>
        <v>Non</v>
      </c>
      <c r="F34" t="str">
        <f ca="1">IF(Data!$D34&gt;=3,"Oui","Non")</f>
        <v>Oui</v>
      </c>
      <c r="G34" s="4" t="str" cm="1">
        <f t="array" aca="1" ref="G34" ca="1">IF(OR(AND(Data!$E34=4,ISBLANK(INDIRECT($C34&amp;"!"&amp;"$D"&amp;$D34&amp;":$I"&amp;$D34))),$E34="Oui"),_xlfn.SWITCH(Informations!$E$10,"Oui",0.5,"Non",0.4,"Erreur"),"NA")</f>
        <v>Erreur</v>
      </c>
      <c r="H34" s="14" t="str" cm="1">
        <f t="array" aca="1" ref="H34" ca="1">_xlfn.SWITCH($G34,"NA",(INDIRECT($C34&amp;"!"&amp;"$E"&amp;$D34))-(INDIRECT($C34&amp;"!"&amp;"$D"&amp;$D34)),0.4,$G34,0.5,$G34,"Erreur","Erreur","Erreur")</f>
        <v>Erreur</v>
      </c>
      <c r="I34" cm="1">
        <f t="array" aca="1" ref="I34" ca="1">IF($G34="NA",INDIRECT($C34&amp;"!"&amp;"$H"&amp;$D34)+INDIRECT($C34&amp;"!"&amp;"$I"&amp;$D34)+INDIRECT($C34&amp;"!"&amp;"$J"&amp;$D34),0)</f>
        <v>0</v>
      </c>
      <c r="J34" cm="1">
        <f t="array" aca="1" ref="J34" ca="1">IF($G34="NA",(INDIRECT($C34&amp;"!"&amp;"$K"&amp;$D34)),0)</f>
        <v>0</v>
      </c>
      <c r="K34" s="4">
        <f t="shared" ca="1" si="0"/>
        <v>0</v>
      </c>
      <c r="L34" s="3">
        <f t="shared" ca="1" si="2"/>
        <v>0</v>
      </c>
      <c r="M34" s="5" cm="1">
        <f t="array" aca="1" ref="M34" ca="1">IF((INDIRECT($C34&amp;"!"&amp;"$D"&amp;$D34))="",,_xlfn.IFS(INDIRECT($C34&amp;"!"&amp;"$E"&amp;$D34)&lt;(1/3),INDIRECT($C34&amp;"!"&amp;"$E"&amp;$D34)-INDIRECT($C34&amp;"!"&amp;"$D"&amp;$D34),INDIRECT($C34&amp;"!"&amp;"$E"&amp;$D34)&gt;=(1/3),Data!$H$3-(INDIRECT($C34&amp;"!"&amp;"$D"&amp;$D34))))+INDIRECT($C34&amp;"!"&amp;"$H"&amp;$D34)</f>
        <v>0</v>
      </c>
      <c r="N34" s="5">
        <f t="shared" ca="1" si="3"/>
        <v>0</v>
      </c>
      <c r="O34" s="6">
        <f t="shared" ca="1" si="4"/>
        <v>0</v>
      </c>
      <c r="P34" s="5" cm="1">
        <f t="array" aca="1" ref="P34" ca="1">IF((INDIRECT($C34&amp;"!"&amp;"$D"&amp;$D34))="",,_xlfn.IFS(INDIRECT($C34&amp;"!"&amp;"$D"&amp;$D34)&gt;(2/3),INDIRECT($C34&amp;"!"&amp;"$E"&amp;$D34)-INDIRECT($C34&amp;"!"&amp;"$D"&amp;$D34),INDIRECT($C34&amp;"!"&amp;"$D"&amp;$D34)&lt;=(2/3),INDIRECT($C34&amp;"!"&amp;"$E"&amp;$D34)-Data!$H$4))+INDIRECT($C34&amp;"!"&amp;"$J"&amp;$D34)</f>
        <v>0</v>
      </c>
      <c r="Q34" s="4">
        <f t="shared" ca="1" si="5"/>
        <v>0</v>
      </c>
      <c r="R34" s="6">
        <f t="shared" ca="1" si="6"/>
        <v>0</v>
      </c>
      <c r="S34" s="4">
        <f ca="1">IF(VLOOKUP(A34,Data!B:E,4)&gt;=2,K34,N34+Q34)</f>
        <v>0</v>
      </c>
      <c r="T34" s="4">
        <f ca="1">IF(VLOOKUP(A34,Data!B:E,4)&gt;=2,,K34-N34-Q34)</f>
        <v>0</v>
      </c>
      <c r="V34" t="str">
        <f t="shared" ca="1" si="18"/>
        <v>Non</v>
      </c>
      <c r="W34" cm="1">
        <f t="array" aca="1" ref="W34" ca="1">_xlfn.IFS(AND(INDIRECT($C34&amp;"!"&amp;"$G"&amp;$D34)-INDIRECT($C34&amp;"!"&amp;"$F"&amp;$D34)&lt;0.5,INDIRECT($C34&amp;"!"&amp;"$G"&amp;$D34)=1,INDIRECT($C35&amp;"!"&amp;"$F"&amp;$D35)=0),0,AND(INDIRECT($C33&amp;"!"&amp;"$G"&amp;$D33)-INDIRECT($C33&amp;"!"&amp;"$F"&amp;$D33)&lt;0.5,INDIRECT($C33&amp;"!"&amp;"$G"&amp;$D33)=1,INDIRECT($C34&amp;"!"&amp;"$F"&amp;$D34)=0),INDIRECT($C33&amp;"!"&amp;"$F"&amp;$D33),AND(INDIRECT($C33&amp;"!"&amp;"$G"&amp;$D33)-INDIRECT($C33&amp;"!"&amp;"$F"&amp;$D33)&lt;=0.5,INDIRECT($C33&amp;"!"&amp;"$G"&amp;$D33)=1,INDIRECT($C34&amp;"!"&amp;"$F"&amp;$D34)=0),Calculs!X33,AND(INDIRECT($C34&amp;"!"&amp;"$F"&amp;$D34)=0,INDIRECT($C33&amp;"!"&amp;"$G"&amp;$D33)=1),AH33,TRUE,INDIRECT($C34&amp;"!"&amp;"$F"&amp;$D34))</f>
        <v>0</v>
      </c>
      <c r="X34" cm="1">
        <f t="array" aca="1" ref="X34" ca="1">IF(AND(INDIRECT($C34&amp;"!"&amp;"$G"&amp;$D34)-INDIRECT($C34&amp;"!"&amp;"$F"&amp;$D34)&lt;0.5,INDIRECT($C34&amp;"!"&amp;"$G"&amp;$D34)=1,INDIRECT($C35&amp;"!"&amp;"$F"&amp;$D35)=0),0,IF(OR(INDIRECT($C34&amp;"!"&amp;"$G"&amp;$D34)=1,AND(INDIRECT($C34&amp;"!"&amp;"$G"&amp;$D34)&lt;&gt;1,INDIRECT($C34&amp;"!"&amp;"$G"&amp;$D34)&gt;Calculs!W34+0.5)),Calculs!W34+0.5,INDIRECT($C34&amp;"!"&amp;"$G"&amp;$D34)+ROUND(W34,0)))</f>
        <v>0</v>
      </c>
      <c r="Y34">
        <f t="shared" ca="1" si="19"/>
        <v>0</v>
      </c>
      <c r="Z34" cm="1">
        <f t="array" aca="1" ref="Z34" ca="1">IF(AND(W34=INT(W34),INDIRECT($C34&amp;"!"&amp;"$F"&amp;$D34)&lt;&gt;""),W34+1,ROUNDUP(W34,0))</f>
        <v>0</v>
      </c>
      <c r="AA34">
        <f t="shared" ca="1" si="20"/>
        <v>0</v>
      </c>
      <c r="AB34" t="str">
        <f t="shared" ca="1" si="21"/>
        <v>Oui</v>
      </c>
      <c r="AC34">
        <f t="shared" ca="1" si="22"/>
        <v>0</v>
      </c>
      <c r="AD34" t="str">
        <f t="shared" ca="1" si="10"/>
        <v>Oui</v>
      </c>
      <c r="AE34" t="str">
        <f t="shared" ca="1" si="23"/>
        <v/>
      </c>
      <c r="AF34" t="str">
        <f t="shared" ca="1" si="24"/>
        <v>Non</v>
      </c>
      <c r="AG34" cm="1">
        <f t="array" aca="1" ref="AG34" ca="1">IF(INDIRECT($C34&amp;"!"&amp;"$G"&amp;$D34)-INDIRECT($C34&amp;"!"&amp;"$F"&amp;$D34)&lt;=0.5,0,IF(AND(INDIRECT($C34&amp;"!"&amp;"$F"&amp;$D34)=0,INDIRECT($C33&amp;"!"&amp;"$G"&amp;$D33)=1),X34,INDIRECT($C34&amp;"!"&amp;"$F"&amp;$D34)))</f>
        <v>0</v>
      </c>
      <c r="AH34" cm="1">
        <f t="array" aca="1" ref="AH34" ca="1">IF(INDIRECT($C34&amp;"!"&amp;"$G"&amp;$D34)-INDIRECT($C34&amp;"!"&amp;"$F"&amp;$D34)&lt;=0.5,0,IF(OR(INDIRECT($C34&amp;"!"&amp;"$G"&amp;$D34)=1,AND(INDIRECT($C34&amp;"!"&amp;"$G"&amp;$D34)&lt;&gt;1,INDIRECT($C34&amp;"!"&amp;"$G"&amp;$D34)&gt;Calculs!AG34+0.5)),Calculs!AG34+0.5,INDIRECT($C34&amp;"!"&amp;"$G"&amp;$D34)+ROUND(AG34,0)))</f>
        <v>0</v>
      </c>
      <c r="AI34">
        <f t="shared" ca="1" si="25"/>
        <v>0</v>
      </c>
      <c r="AJ34" cm="1">
        <f t="array" aca="1" ref="AJ34" ca="1">IF(AND(AG34=INT(AG34),INDIRECT($C34&amp;"!"&amp;"$F"&amp;$D34)&lt;&gt;""),AG34+1,ROUNDUP(AG34,0))</f>
        <v>0</v>
      </c>
      <c r="AK34">
        <f t="shared" ca="1" si="26"/>
        <v>0</v>
      </c>
      <c r="AL34" t="str">
        <f t="shared" ca="1" si="27"/>
        <v>Oui</v>
      </c>
      <c r="AM34">
        <f t="shared" ca="1" si="28"/>
        <v>0</v>
      </c>
      <c r="AN34" t="str">
        <f t="shared" ca="1" si="16"/>
        <v>Oui</v>
      </c>
      <c r="AO34" t="str">
        <f t="shared" ca="1" si="29"/>
        <v/>
      </c>
    </row>
    <row r="35" spans="1:41" x14ac:dyDescent="0.25">
      <c r="A35">
        <v>33</v>
      </c>
      <c r="B35">
        <f ca="1">Data!E35</f>
        <v>1</v>
      </c>
      <c r="C35" t="s">
        <v>59</v>
      </c>
      <c r="D35">
        <v>5</v>
      </c>
      <c r="E35" t="str">
        <f t="shared" ca="1" si="1"/>
        <v>Non</v>
      </c>
      <c r="F35" t="str">
        <f ca="1">IF(Data!$D35&gt;=3,"Oui","Non")</f>
        <v>Non</v>
      </c>
      <c r="G35" s="4" t="str" cm="1">
        <f t="array" aca="1" ref="G35" ca="1">IF(OR(AND(Data!$E35=4,ISBLANK(INDIRECT($C35&amp;"!"&amp;"$D"&amp;$D35&amp;":$I"&amp;$D35))),$E35="Oui"),_xlfn.SWITCH(Informations!$E$10,"Oui",0.5,"Non",0.4,"Erreur"),"NA")</f>
        <v>NA</v>
      </c>
      <c r="H35" s="14" cm="1">
        <f t="array" aca="1" ref="H35" ca="1">_xlfn.SWITCH($G35,"NA",(INDIRECT($C35&amp;"!"&amp;"$E"&amp;$D35))-(INDIRECT($C35&amp;"!"&amp;"$D"&amp;$D35)),0.4,$G35,0.5,$G35,"Erreur","Erreur","Erreur")</f>
        <v>0</v>
      </c>
      <c r="I35" cm="1">
        <f t="array" aca="1" ref="I35" ca="1">IF($G35="NA",INDIRECT($C35&amp;"!"&amp;"$H"&amp;$D35)+INDIRECT($C35&amp;"!"&amp;"$I"&amp;$D35)+INDIRECT($C35&amp;"!"&amp;"$J"&amp;$D35),0)</f>
        <v>0</v>
      </c>
      <c r="J35" cm="1">
        <f t="array" aca="1" ref="J35" ca="1">IF($G35="NA",(INDIRECT($C35&amp;"!"&amp;"$K"&amp;$D35)),0)</f>
        <v>0</v>
      </c>
      <c r="K35" s="4">
        <f t="shared" ca="1" si="0"/>
        <v>0</v>
      </c>
      <c r="L35" s="3">
        <f t="shared" ca="1" si="2"/>
        <v>0</v>
      </c>
      <c r="M35" s="5" cm="1">
        <f t="array" aca="1" ref="M35" ca="1">IF((INDIRECT($C35&amp;"!"&amp;"$D"&amp;$D35))="",,_xlfn.IFS(INDIRECT($C35&amp;"!"&amp;"$E"&amp;$D35)&lt;(1/3),INDIRECT($C35&amp;"!"&amp;"$E"&amp;$D35)-INDIRECT($C35&amp;"!"&amp;"$D"&amp;$D35),INDIRECT($C35&amp;"!"&amp;"$E"&amp;$D35)&gt;=(1/3),Data!$H$3-(INDIRECT($C35&amp;"!"&amp;"$D"&amp;$D35))))+INDIRECT($C35&amp;"!"&amp;"$H"&amp;$D35)</f>
        <v>0</v>
      </c>
      <c r="N35" s="5">
        <f t="shared" ca="1" si="3"/>
        <v>0</v>
      </c>
      <c r="O35" s="6">
        <f t="shared" ca="1" si="4"/>
        <v>0</v>
      </c>
      <c r="P35" s="5" cm="1">
        <f t="array" aca="1" ref="P35" ca="1">IF((INDIRECT($C35&amp;"!"&amp;"$D"&amp;$D35))="",,_xlfn.IFS(INDIRECT($C35&amp;"!"&amp;"$D"&amp;$D35)&gt;(2/3),INDIRECT($C35&amp;"!"&amp;"$E"&amp;$D35)-INDIRECT($C35&amp;"!"&amp;"$D"&amp;$D35),INDIRECT($C35&amp;"!"&amp;"$D"&amp;$D35)&lt;=(2/3),INDIRECT($C35&amp;"!"&amp;"$E"&amp;$D35)-Data!$H$4))+INDIRECT($C35&amp;"!"&amp;"$J"&amp;$D35)</f>
        <v>0</v>
      </c>
      <c r="Q35" s="4">
        <f t="shared" ca="1" si="5"/>
        <v>0</v>
      </c>
      <c r="R35" s="6">
        <f t="shared" ca="1" si="6"/>
        <v>0</v>
      </c>
      <c r="S35" s="4">
        <f ca="1">IF(VLOOKUP(A35,Data!B:E,4)&gt;=2,K35,N35+Q35)</f>
        <v>0</v>
      </c>
      <c r="T35" s="4">
        <f ca="1">IF(VLOOKUP(A35,Data!B:E,4)&gt;=2,,K35-N35-Q35)</f>
        <v>0</v>
      </c>
      <c r="V35" t="str">
        <f t="shared" ca="1" si="18"/>
        <v>Non</v>
      </c>
      <c r="W35" cm="1">
        <f t="array" aca="1" ref="W35" ca="1">_xlfn.IFS(AND(INDIRECT($C35&amp;"!"&amp;"$G"&amp;$D35)-INDIRECT($C35&amp;"!"&amp;"$F"&amp;$D35)&lt;0.5,INDIRECT($C35&amp;"!"&amp;"$G"&amp;$D35)=1,INDIRECT($C36&amp;"!"&amp;"$F"&amp;$D36)=0),0,AND(INDIRECT($C34&amp;"!"&amp;"$G"&amp;$D34)-INDIRECT($C34&amp;"!"&amp;"$F"&amp;$D34)&lt;0.5,INDIRECT($C34&amp;"!"&amp;"$G"&amp;$D34)=1,INDIRECT($C35&amp;"!"&amp;"$F"&amp;$D35)=0),INDIRECT($C34&amp;"!"&amp;"$F"&amp;$D34),AND(INDIRECT($C34&amp;"!"&amp;"$G"&amp;$D34)-INDIRECT($C34&amp;"!"&amp;"$F"&amp;$D34)&lt;=0.5,INDIRECT($C34&amp;"!"&amp;"$G"&amp;$D34)=1,INDIRECT($C35&amp;"!"&amp;"$F"&amp;$D35)=0),Calculs!X34,AND(INDIRECT($C35&amp;"!"&amp;"$F"&amp;$D35)=0,INDIRECT($C34&amp;"!"&amp;"$G"&amp;$D34)=1),AH34,TRUE,INDIRECT($C35&amp;"!"&amp;"$F"&amp;$D35))</f>
        <v>0</v>
      </c>
      <c r="X35" cm="1">
        <f t="array" aca="1" ref="X35" ca="1">IF(AND(INDIRECT($C35&amp;"!"&amp;"$G"&amp;$D35)-INDIRECT($C35&amp;"!"&amp;"$F"&amp;$D35)&lt;0.5,INDIRECT($C35&amp;"!"&amp;"$G"&amp;$D35)=1,INDIRECT($C36&amp;"!"&amp;"$F"&amp;$D36)=0),0,IF(OR(INDIRECT($C35&amp;"!"&amp;"$G"&amp;$D35)=1,AND(INDIRECT($C35&amp;"!"&amp;"$G"&amp;$D35)&lt;&gt;1,INDIRECT($C35&amp;"!"&amp;"$G"&amp;$D35)&gt;Calculs!W35+0.5)),Calculs!W35+0.5,INDIRECT($C35&amp;"!"&amp;"$G"&amp;$D35)+ROUND(W35,0)))</f>
        <v>0</v>
      </c>
      <c r="Y35">
        <f t="shared" ca="1" si="19"/>
        <v>0</v>
      </c>
      <c r="Z35" cm="1">
        <f t="array" aca="1" ref="Z35" ca="1">IF(AND(W35=INT(W35),INDIRECT($C35&amp;"!"&amp;"$F"&amp;$D35)&lt;&gt;""),W35+1,ROUNDUP(W35,0))</f>
        <v>0</v>
      </c>
      <c r="AA35">
        <f t="shared" ca="1" si="20"/>
        <v>0</v>
      </c>
      <c r="AB35" t="str">
        <f t="shared" ca="1" si="21"/>
        <v>Oui</v>
      </c>
      <c r="AC35">
        <f t="shared" ca="1" si="22"/>
        <v>0</v>
      </c>
      <c r="AD35" t="str">
        <f t="shared" ca="1" si="10"/>
        <v>Oui</v>
      </c>
      <c r="AE35" t="str">
        <f t="shared" ca="1" si="23"/>
        <v/>
      </c>
      <c r="AF35" t="str">
        <f t="shared" ca="1" si="24"/>
        <v>Non</v>
      </c>
      <c r="AG35" cm="1">
        <f t="array" aca="1" ref="AG35" ca="1">IF(INDIRECT($C35&amp;"!"&amp;"$G"&amp;$D35)-INDIRECT($C35&amp;"!"&amp;"$F"&amp;$D35)&lt;=0.5,0,IF(AND(INDIRECT($C35&amp;"!"&amp;"$F"&amp;$D35)=0,INDIRECT($C34&amp;"!"&amp;"$G"&amp;$D34)=1),X35,INDIRECT($C35&amp;"!"&amp;"$F"&amp;$D35)))</f>
        <v>0</v>
      </c>
      <c r="AH35" cm="1">
        <f t="array" aca="1" ref="AH35" ca="1">IF(INDIRECT($C35&amp;"!"&amp;"$G"&amp;$D35)-INDIRECT($C35&amp;"!"&amp;"$F"&amp;$D35)&lt;=0.5,0,IF(OR(INDIRECT($C35&amp;"!"&amp;"$G"&amp;$D35)=1,AND(INDIRECT($C35&amp;"!"&amp;"$G"&amp;$D35)&lt;&gt;1,INDIRECT($C35&amp;"!"&amp;"$G"&amp;$D35)&gt;Calculs!AG35+0.5)),Calculs!AG35+0.5,INDIRECT($C35&amp;"!"&amp;"$G"&amp;$D35)+ROUND(AG35,0)))</f>
        <v>0</v>
      </c>
      <c r="AI35">
        <f t="shared" ca="1" si="25"/>
        <v>0</v>
      </c>
      <c r="AJ35" cm="1">
        <f t="array" aca="1" ref="AJ35" ca="1">IF(AND(AG35=INT(AG35),INDIRECT($C35&amp;"!"&amp;"$F"&amp;$D35)&lt;&gt;""),AG35+1,ROUNDUP(AG35,0))</f>
        <v>0</v>
      </c>
      <c r="AK35">
        <f t="shared" ca="1" si="26"/>
        <v>0</v>
      </c>
      <c r="AL35" t="str">
        <f t="shared" ca="1" si="27"/>
        <v>Oui</v>
      </c>
      <c r="AM35">
        <f t="shared" ca="1" si="28"/>
        <v>0</v>
      </c>
      <c r="AN35" t="str">
        <f t="shared" ca="1" si="16"/>
        <v>Oui</v>
      </c>
      <c r="AO35" t="str">
        <f t="shared" ca="1" si="29"/>
        <v/>
      </c>
    </row>
    <row r="36" spans="1:41" x14ac:dyDescent="0.25">
      <c r="A36">
        <v>34</v>
      </c>
      <c r="B36">
        <f ca="1">Data!E36</f>
        <v>1</v>
      </c>
      <c r="C36" t="s">
        <v>59</v>
      </c>
      <c r="D36">
        <v>6</v>
      </c>
      <c r="E36" t="str">
        <f t="shared" ca="1" si="1"/>
        <v>Non</v>
      </c>
      <c r="F36" t="str">
        <f ca="1">IF(Data!$D36&gt;=3,"Oui","Non")</f>
        <v>Non</v>
      </c>
      <c r="G36" s="4" t="str" cm="1">
        <f t="array" aca="1" ref="G36" ca="1">IF(OR(AND(Data!$E36=4,ISBLANK(INDIRECT($C36&amp;"!"&amp;"$D"&amp;$D36&amp;":$I"&amp;$D36))),$E36="Oui"),_xlfn.SWITCH(Informations!$E$10,"Oui",0.5,"Non",0.4,"Erreur"),"NA")</f>
        <v>NA</v>
      </c>
      <c r="H36" s="14" cm="1">
        <f t="array" aca="1" ref="H36" ca="1">_xlfn.SWITCH($G36,"NA",(INDIRECT($C36&amp;"!"&amp;"$E"&amp;$D36))-(INDIRECT($C36&amp;"!"&amp;"$D"&amp;$D36)),0.4,$G36,0.5,$G36,"Erreur","Erreur","Erreur")</f>
        <v>0</v>
      </c>
      <c r="I36" cm="1">
        <f t="array" aca="1" ref="I36" ca="1">IF($G36="NA",INDIRECT($C36&amp;"!"&amp;"$H"&amp;$D36)+INDIRECT($C36&amp;"!"&amp;"$I"&amp;$D36)+INDIRECT($C36&amp;"!"&amp;"$J"&amp;$D36),0)</f>
        <v>0</v>
      </c>
      <c r="J36" cm="1">
        <f t="array" aca="1" ref="J36" ca="1">IF($G36="NA",(INDIRECT($C36&amp;"!"&amp;"$K"&amp;$D36)),0)</f>
        <v>0</v>
      </c>
      <c r="K36" s="4">
        <f t="shared" ca="1" si="0"/>
        <v>0</v>
      </c>
      <c r="L36" s="3">
        <f t="shared" ca="1" si="2"/>
        <v>0</v>
      </c>
      <c r="M36" s="5" cm="1">
        <f t="array" aca="1" ref="M36" ca="1">IF((INDIRECT($C36&amp;"!"&amp;"$D"&amp;$D36))="",,_xlfn.IFS(INDIRECT($C36&amp;"!"&amp;"$E"&amp;$D36)&lt;(1/3),INDIRECT($C36&amp;"!"&amp;"$E"&amp;$D36)-INDIRECT($C36&amp;"!"&amp;"$D"&amp;$D36),INDIRECT($C36&amp;"!"&amp;"$E"&amp;$D36)&gt;=(1/3),Data!$H$3-(INDIRECT($C36&amp;"!"&amp;"$D"&amp;$D36))))+INDIRECT($C36&amp;"!"&amp;"$H"&amp;$D36)</f>
        <v>0</v>
      </c>
      <c r="N36" s="5">
        <f t="shared" ca="1" si="3"/>
        <v>0</v>
      </c>
      <c r="O36" s="6">
        <f t="shared" ca="1" si="4"/>
        <v>0</v>
      </c>
      <c r="P36" s="5" cm="1">
        <f t="array" aca="1" ref="P36" ca="1">IF((INDIRECT($C36&amp;"!"&amp;"$D"&amp;$D36))="",,_xlfn.IFS(INDIRECT($C36&amp;"!"&amp;"$D"&amp;$D36)&gt;(2/3),INDIRECT($C36&amp;"!"&amp;"$E"&amp;$D36)-INDIRECT($C36&amp;"!"&amp;"$D"&amp;$D36),INDIRECT($C36&amp;"!"&amp;"$D"&amp;$D36)&lt;=(2/3),INDIRECT($C36&amp;"!"&amp;"$E"&amp;$D36)-Data!$H$4))+INDIRECT($C36&amp;"!"&amp;"$J"&amp;$D36)</f>
        <v>0</v>
      </c>
      <c r="Q36" s="4">
        <f t="shared" ca="1" si="5"/>
        <v>0</v>
      </c>
      <c r="R36" s="6">
        <f t="shared" ca="1" si="6"/>
        <v>0</v>
      </c>
      <c r="S36" s="4">
        <f ca="1">IF(VLOOKUP(A36,Data!B:E,4)&gt;=2,K36,N36+Q36)</f>
        <v>0</v>
      </c>
      <c r="T36" s="4">
        <f ca="1">IF(VLOOKUP(A36,Data!B:E,4)&gt;=2,,K36-N36-Q36)</f>
        <v>0</v>
      </c>
      <c r="V36" t="str">
        <f t="shared" ca="1" si="18"/>
        <v>Non</v>
      </c>
      <c r="W36" cm="1">
        <f t="array" aca="1" ref="W36" ca="1">_xlfn.IFS(AND(INDIRECT($C36&amp;"!"&amp;"$G"&amp;$D36)-INDIRECT($C36&amp;"!"&amp;"$F"&amp;$D36)&lt;0.5,INDIRECT($C36&amp;"!"&amp;"$G"&amp;$D36)=1,INDIRECT($C37&amp;"!"&amp;"$F"&amp;$D37)=0),0,AND(INDIRECT($C35&amp;"!"&amp;"$G"&amp;$D35)-INDIRECT($C35&amp;"!"&amp;"$F"&amp;$D35)&lt;0.5,INDIRECT($C35&amp;"!"&amp;"$G"&amp;$D35)=1,INDIRECT($C36&amp;"!"&amp;"$F"&amp;$D36)=0),INDIRECT($C35&amp;"!"&amp;"$F"&amp;$D35),AND(INDIRECT($C35&amp;"!"&amp;"$G"&amp;$D35)-INDIRECT($C35&amp;"!"&amp;"$F"&amp;$D35)&lt;=0.5,INDIRECT($C35&amp;"!"&amp;"$G"&amp;$D35)=1,INDIRECT($C36&amp;"!"&amp;"$F"&amp;$D36)=0),Calculs!X35,AND(INDIRECT($C36&amp;"!"&amp;"$F"&amp;$D36)=0,INDIRECT($C35&amp;"!"&amp;"$G"&amp;$D35)=1),AH35,TRUE,INDIRECT($C36&amp;"!"&amp;"$F"&amp;$D36))</f>
        <v>0</v>
      </c>
      <c r="X36" cm="1">
        <f t="array" aca="1" ref="X36" ca="1">IF(AND(INDIRECT($C36&amp;"!"&amp;"$G"&amp;$D36)-INDIRECT($C36&amp;"!"&amp;"$F"&amp;$D36)&lt;0.5,INDIRECT($C36&amp;"!"&amp;"$G"&amp;$D36)=1,INDIRECT($C37&amp;"!"&amp;"$F"&amp;$D37)=0),0,IF(OR(INDIRECT($C36&amp;"!"&amp;"$G"&amp;$D36)=1,AND(INDIRECT($C36&amp;"!"&amp;"$G"&amp;$D36)&lt;&gt;1,INDIRECT($C36&amp;"!"&amp;"$G"&amp;$D36)&gt;Calculs!W36+0.5)),Calculs!W36+0.5,INDIRECT($C36&amp;"!"&amp;"$G"&amp;$D36)+ROUND(W36,0)))</f>
        <v>0</v>
      </c>
      <c r="Y36">
        <f t="shared" ca="1" si="19"/>
        <v>0</v>
      </c>
      <c r="Z36" cm="1">
        <f t="array" aca="1" ref="Z36" ca="1">IF(AND(W36=INT(W36),INDIRECT($C36&amp;"!"&amp;"$F"&amp;$D36)&lt;&gt;""),W36+1,ROUNDUP(W36,0))</f>
        <v>0</v>
      </c>
      <c r="AA36">
        <f t="shared" ca="1" si="20"/>
        <v>0</v>
      </c>
      <c r="AB36" t="str">
        <f t="shared" ca="1" si="21"/>
        <v>Oui</v>
      </c>
      <c r="AC36">
        <f t="shared" ca="1" si="22"/>
        <v>0</v>
      </c>
      <c r="AD36" t="str">
        <f t="shared" ca="1" si="10"/>
        <v>Oui</v>
      </c>
      <c r="AE36" t="str">
        <f t="shared" ca="1" si="23"/>
        <v/>
      </c>
      <c r="AF36" t="str">
        <f t="shared" ca="1" si="24"/>
        <v>Non</v>
      </c>
      <c r="AG36" cm="1">
        <f t="array" aca="1" ref="AG36" ca="1">IF(INDIRECT($C36&amp;"!"&amp;"$G"&amp;$D36)-INDIRECT($C36&amp;"!"&amp;"$F"&amp;$D36)&lt;=0.5,0,IF(AND(INDIRECT($C36&amp;"!"&amp;"$F"&amp;$D36)=0,INDIRECT($C35&amp;"!"&amp;"$G"&amp;$D35)=1),X36,INDIRECT($C36&amp;"!"&amp;"$F"&amp;$D36)))</f>
        <v>0</v>
      </c>
      <c r="AH36" cm="1">
        <f t="array" aca="1" ref="AH36" ca="1">IF(INDIRECT($C36&amp;"!"&amp;"$G"&amp;$D36)-INDIRECT($C36&amp;"!"&amp;"$F"&amp;$D36)&lt;=0.5,0,IF(OR(INDIRECT($C36&amp;"!"&amp;"$G"&amp;$D36)=1,AND(INDIRECT($C36&amp;"!"&amp;"$G"&amp;$D36)&lt;&gt;1,INDIRECT($C36&amp;"!"&amp;"$G"&amp;$D36)&gt;Calculs!AG36+0.5)),Calculs!AG36+0.5,INDIRECT($C36&amp;"!"&amp;"$G"&amp;$D36)+ROUND(AG36,0)))</f>
        <v>0</v>
      </c>
      <c r="AI36">
        <f t="shared" ca="1" si="25"/>
        <v>0</v>
      </c>
      <c r="AJ36" cm="1">
        <f t="array" aca="1" ref="AJ36" ca="1">IF(AND(AG36=INT(AG36),INDIRECT($C36&amp;"!"&amp;"$F"&amp;$D36)&lt;&gt;""),AG36+1,ROUNDUP(AG36,0))</f>
        <v>0</v>
      </c>
      <c r="AK36">
        <f t="shared" ca="1" si="26"/>
        <v>0</v>
      </c>
      <c r="AL36" t="str">
        <f t="shared" ca="1" si="27"/>
        <v>Oui</v>
      </c>
      <c r="AM36">
        <f t="shared" ca="1" si="28"/>
        <v>0</v>
      </c>
      <c r="AN36" t="str">
        <f t="shared" ca="1" si="16"/>
        <v>Oui</v>
      </c>
      <c r="AO36" t="str">
        <f t="shared" ca="1" si="29"/>
        <v/>
      </c>
    </row>
    <row r="37" spans="1:41" x14ac:dyDescent="0.25">
      <c r="A37">
        <v>35</v>
      </c>
      <c r="B37">
        <f ca="1">Data!E37</f>
        <v>1</v>
      </c>
      <c r="C37" t="s">
        <v>59</v>
      </c>
      <c r="D37">
        <v>7</v>
      </c>
      <c r="E37" t="str">
        <f t="shared" ca="1" si="1"/>
        <v>Non</v>
      </c>
      <c r="F37" t="str">
        <f ca="1">IF(Data!$D37&gt;=3,"Oui","Non")</f>
        <v>Non</v>
      </c>
      <c r="G37" s="4" t="str" cm="1">
        <f t="array" aca="1" ref="G37" ca="1">IF(OR(AND(Data!$E37=4,ISBLANK(INDIRECT($C37&amp;"!"&amp;"$D"&amp;$D37&amp;":$I"&amp;$D37))),$E37="Oui"),_xlfn.SWITCH(Informations!$E$10,"Oui",0.5,"Non",0.4,"Erreur"),"NA")</f>
        <v>NA</v>
      </c>
      <c r="H37" s="14" cm="1">
        <f t="array" aca="1" ref="H37" ca="1">_xlfn.SWITCH($G37,"NA",(INDIRECT($C37&amp;"!"&amp;"$E"&amp;$D37))-(INDIRECT($C37&amp;"!"&amp;"$D"&amp;$D37)),0.4,$G37,0.5,$G37,"Erreur","Erreur","Erreur")</f>
        <v>0</v>
      </c>
      <c r="I37" cm="1">
        <f t="array" aca="1" ref="I37" ca="1">IF($G37="NA",INDIRECT($C37&amp;"!"&amp;"$H"&amp;$D37)+INDIRECT($C37&amp;"!"&amp;"$I"&amp;$D37)+INDIRECT($C37&amp;"!"&amp;"$J"&amp;$D37),0)</f>
        <v>0</v>
      </c>
      <c r="J37" cm="1">
        <f t="array" aca="1" ref="J37" ca="1">IF($G37="NA",(INDIRECT($C37&amp;"!"&amp;"$K"&amp;$D37)),0)</f>
        <v>0</v>
      </c>
      <c r="K37" s="4">
        <f t="shared" ca="1" si="0"/>
        <v>0</v>
      </c>
      <c r="L37" s="3">
        <f t="shared" ca="1" si="2"/>
        <v>0</v>
      </c>
      <c r="M37" s="5" cm="1">
        <f t="array" aca="1" ref="M37" ca="1">IF((INDIRECT($C37&amp;"!"&amp;"$D"&amp;$D37))="",,_xlfn.IFS(INDIRECT($C37&amp;"!"&amp;"$E"&amp;$D37)&lt;(1/3),INDIRECT($C37&amp;"!"&amp;"$E"&amp;$D37)-INDIRECT($C37&amp;"!"&amp;"$D"&amp;$D37),INDIRECT($C37&amp;"!"&amp;"$E"&amp;$D37)&gt;=(1/3),Data!$H$3-(INDIRECT($C37&amp;"!"&amp;"$D"&amp;$D37))))+INDIRECT($C37&amp;"!"&amp;"$H"&amp;$D37)</f>
        <v>0</v>
      </c>
      <c r="N37" s="5">
        <f t="shared" ca="1" si="3"/>
        <v>0</v>
      </c>
      <c r="O37" s="6">
        <f t="shared" ca="1" si="4"/>
        <v>0</v>
      </c>
      <c r="P37" s="5" cm="1">
        <f t="array" aca="1" ref="P37" ca="1">IF((INDIRECT($C37&amp;"!"&amp;"$D"&amp;$D37))="",,_xlfn.IFS(INDIRECT($C37&amp;"!"&amp;"$D"&amp;$D37)&gt;(2/3),INDIRECT($C37&amp;"!"&amp;"$E"&amp;$D37)-INDIRECT($C37&amp;"!"&amp;"$D"&amp;$D37),INDIRECT($C37&amp;"!"&amp;"$D"&amp;$D37)&lt;=(2/3),INDIRECT($C37&amp;"!"&amp;"$E"&amp;$D37)-Data!$H$4))+INDIRECT($C37&amp;"!"&amp;"$J"&amp;$D37)</f>
        <v>0</v>
      </c>
      <c r="Q37" s="4">
        <f t="shared" ca="1" si="5"/>
        <v>0</v>
      </c>
      <c r="R37" s="6">
        <f t="shared" ca="1" si="6"/>
        <v>0</v>
      </c>
      <c r="S37" s="4">
        <f ca="1">IF(VLOOKUP(A37,Data!B:E,4)&gt;=2,K37,N37+Q37)</f>
        <v>0</v>
      </c>
      <c r="T37" s="4">
        <f ca="1">IF(VLOOKUP(A37,Data!B:E,4)&gt;=2,,K37-N37-Q37)</f>
        <v>0</v>
      </c>
      <c r="V37" t="str">
        <f t="shared" ca="1" si="18"/>
        <v>Non</v>
      </c>
      <c r="W37" s="4" cm="1">
        <f t="array" aca="1" ref="W37" ca="1">_xlfn.IFS(AND(INDIRECT($C37&amp;"!"&amp;"$G"&amp;$D37)-INDIRECT($C37&amp;"!"&amp;"$F"&amp;$D37)&lt;0.5,INDIRECT($C37&amp;"!"&amp;"$G"&amp;$D37)=1,INDIRECT($C38&amp;"!"&amp;"$F"&amp;$D38)=0),0,AND(INDIRECT($C36&amp;"!"&amp;"$G"&amp;$D36)-INDIRECT($C36&amp;"!"&amp;"$F"&amp;$D36)&lt;0.5,INDIRECT($C36&amp;"!"&amp;"$G"&amp;$D36)=1,INDIRECT($C37&amp;"!"&amp;"$F"&amp;$D37)=0),INDIRECT($C36&amp;"!"&amp;"$F"&amp;$D36),AND(INDIRECT($C36&amp;"!"&amp;"$G"&amp;$D36)-INDIRECT($C36&amp;"!"&amp;"$F"&amp;$D36)&lt;=0.5,INDIRECT($C36&amp;"!"&amp;"$G"&amp;$D36)=1,INDIRECT($C37&amp;"!"&amp;"$F"&amp;$D37)=0),Calculs!X36,AND(INDIRECT($C37&amp;"!"&amp;"$F"&amp;$D37)=0,INDIRECT($C36&amp;"!"&amp;"$G"&amp;$D36)=1),AH36,TRUE,INDIRECT($C37&amp;"!"&amp;"$F"&amp;$D37))</f>
        <v>0</v>
      </c>
      <c r="X37" cm="1">
        <f t="array" aca="1" ref="X37" ca="1">IF(AND(INDIRECT($C37&amp;"!"&amp;"$G"&amp;$D37)-INDIRECT($C37&amp;"!"&amp;"$F"&amp;$D37)&lt;0.5,INDIRECT($C37&amp;"!"&amp;"$G"&amp;$D37)=1,INDIRECT($C38&amp;"!"&amp;"$F"&amp;$D38)=0),0,IF(OR(INDIRECT($C37&amp;"!"&amp;"$G"&amp;$D37)=1,AND(INDIRECT($C37&amp;"!"&amp;"$G"&amp;$D37)&lt;&gt;1,INDIRECT($C37&amp;"!"&amp;"$G"&amp;$D37)&gt;Calculs!W37+0.5)),Calculs!W37+0.5,INDIRECT($C37&amp;"!"&amp;"$G"&amp;$D37)+ROUND(W37,0)))</f>
        <v>0</v>
      </c>
      <c r="Y37" s="4">
        <f t="shared" ca="1" si="19"/>
        <v>0</v>
      </c>
      <c r="Z37" cm="1">
        <f t="array" aca="1" ref="Z37" ca="1">IF(AND(W37=INT(W37),INDIRECT($C37&amp;"!"&amp;"$F"&amp;$D37)&lt;&gt;""),W37+1,ROUNDUP(W37,0))</f>
        <v>0</v>
      </c>
      <c r="AA37">
        <f t="shared" ca="1" si="20"/>
        <v>0</v>
      </c>
      <c r="AB37" t="str">
        <f t="shared" ca="1" si="21"/>
        <v>Oui</v>
      </c>
      <c r="AC37">
        <f t="shared" ca="1" si="22"/>
        <v>0</v>
      </c>
      <c r="AD37" t="str">
        <f t="shared" ca="1" si="10"/>
        <v>Oui</v>
      </c>
      <c r="AE37" t="str">
        <f t="shared" ca="1" si="23"/>
        <v/>
      </c>
      <c r="AF37" t="str">
        <f t="shared" ca="1" si="24"/>
        <v>Non</v>
      </c>
      <c r="AG37" s="4" cm="1">
        <f t="array" aca="1" ref="AG37" ca="1">IF(INDIRECT($C37&amp;"!"&amp;"$G"&amp;$D37)-INDIRECT($C37&amp;"!"&amp;"$F"&amp;$D37)&lt;=0.5,0,IF(AND(INDIRECT($C37&amp;"!"&amp;"$F"&amp;$D37)=0,INDIRECT($C36&amp;"!"&amp;"$G"&amp;$D36)=1),X37,INDIRECT($C37&amp;"!"&amp;"$F"&amp;$D37)))</f>
        <v>0</v>
      </c>
      <c r="AH37" cm="1">
        <f t="array" aca="1" ref="AH37" ca="1">IF(INDIRECT($C37&amp;"!"&amp;"$G"&amp;$D37)-INDIRECT($C37&amp;"!"&amp;"$F"&amp;$D37)&lt;=0.5,0,IF(OR(INDIRECT($C37&amp;"!"&amp;"$G"&amp;$D37)=1,AND(INDIRECT($C37&amp;"!"&amp;"$G"&amp;$D37)&lt;&gt;1,INDIRECT($C37&amp;"!"&amp;"$G"&amp;$D37)&gt;Calculs!AG37+0.5)),Calculs!AG37+0.5,INDIRECT($C37&amp;"!"&amp;"$G"&amp;$D37)+ROUND(AG37,0)))</f>
        <v>0</v>
      </c>
      <c r="AI37">
        <f t="shared" ca="1" si="25"/>
        <v>0</v>
      </c>
      <c r="AJ37" cm="1">
        <f t="array" aca="1" ref="AJ37" ca="1">IF(AND(AG37=INT(AG37),INDIRECT($C37&amp;"!"&amp;"$F"&amp;$D37)&lt;&gt;""),AG37+1,ROUNDUP(AG37,0))</f>
        <v>0</v>
      </c>
      <c r="AK37">
        <f t="shared" ca="1" si="26"/>
        <v>0</v>
      </c>
      <c r="AL37" t="str">
        <f t="shared" ca="1" si="27"/>
        <v>Oui</v>
      </c>
      <c r="AM37">
        <f t="shared" ca="1" si="28"/>
        <v>0</v>
      </c>
      <c r="AN37" t="str">
        <f t="shared" ca="1" si="16"/>
        <v>Oui</v>
      </c>
      <c r="AO37" t="str">
        <f t="shared" ca="1" si="29"/>
        <v/>
      </c>
    </row>
    <row r="38" spans="1:41" x14ac:dyDescent="0.25">
      <c r="A38">
        <v>36</v>
      </c>
      <c r="B38">
        <f ca="1">Data!E38</f>
        <v>1</v>
      </c>
      <c r="C38" t="s">
        <v>59</v>
      </c>
      <c r="D38">
        <v>8</v>
      </c>
      <c r="E38" t="str">
        <f t="shared" ca="1" si="1"/>
        <v>Non</v>
      </c>
      <c r="F38" t="str">
        <f ca="1">IF(Data!$D38&gt;=3,"Oui","Non")</f>
        <v>Non</v>
      </c>
      <c r="G38" s="4" t="str" cm="1">
        <f t="array" aca="1" ref="G38" ca="1">IF(OR(AND(Data!$E38=4,ISBLANK(INDIRECT($C38&amp;"!"&amp;"$D"&amp;$D38&amp;":$I"&amp;$D38))),$E38="Oui"),_xlfn.SWITCH(Informations!$E$10,"Oui",0.5,"Non",0.4,"Erreur"),"NA")</f>
        <v>NA</v>
      </c>
      <c r="H38" s="14" cm="1">
        <f t="array" aca="1" ref="H38" ca="1">_xlfn.SWITCH($G38,"NA",(INDIRECT($C38&amp;"!"&amp;"$E"&amp;$D38))-(INDIRECT($C38&amp;"!"&amp;"$D"&amp;$D38)),0.4,$G38,0.5,$G38,"Erreur","Erreur","Erreur")</f>
        <v>0</v>
      </c>
      <c r="I38" cm="1">
        <f t="array" aca="1" ref="I38" ca="1">IF($G38="NA",INDIRECT($C38&amp;"!"&amp;"$H"&amp;$D38)+INDIRECT($C38&amp;"!"&amp;"$I"&amp;$D38)+INDIRECT($C38&amp;"!"&amp;"$J"&amp;$D38),0)</f>
        <v>0</v>
      </c>
      <c r="J38" cm="1">
        <f t="array" aca="1" ref="J38" ca="1">IF($G38="NA",(INDIRECT($C38&amp;"!"&amp;"$K"&amp;$D38)),0)</f>
        <v>0</v>
      </c>
      <c r="K38" s="4">
        <f t="shared" ca="1" si="0"/>
        <v>0</v>
      </c>
      <c r="L38" s="3">
        <f t="shared" ca="1" si="2"/>
        <v>0</v>
      </c>
      <c r="M38" s="5" cm="1">
        <f t="array" aca="1" ref="M38" ca="1">IF((INDIRECT($C38&amp;"!"&amp;"$D"&amp;$D38))="",,_xlfn.IFS(INDIRECT($C38&amp;"!"&amp;"$E"&amp;$D38)&lt;(1/3),INDIRECT($C38&amp;"!"&amp;"$E"&amp;$D38)-INDIRECT($C38&amp;"!"&amp;"$D"&amp;$D38),INDIRECT($C38&amp;"!"&amp;"$E"&amp;$D38)&gt;=(1/3),Data!$H$3-(INDIRECT($C38&amp;"!"&amp;"$D"&amp;$D38))))+INDIRECT($C38&amp;"!"&amp;"$H"&amp;$D38)</f>
        <v>0</v>
      </c>
      <c r="N38" s="5">
        <f t="shared" ca="1" si="3"/>
        <v>0</v>
      </c>
      <c r="O38" s="6">
        <f t="shared" ca="1" si="4"/>
        <v>0</v>
      </c>
      <c r="P38" s="5" cm="1">
        <f t="array" aca="1" ref="P38" ca="1">IF((INDIRECT($C38&amp;"!"&amp;"$D"&amp;$D38))="",,_xlfn.IFS(INDIRECT($C38&amp;"!"&amp;"$D"&amp;$D38)&gt;(2/3),INDIRECT($C38&amp;"!"&amp;"$E"&amp;$D38)-INDIRECT($C38&amp;"!"&amp;"$D"&amp;$D38),INDIRECT($C38&amp;"!"&amp;"$D"&amp;$D38)&lt;=(2/3),INDIRECT($C38&amp;"!"&amp;"$E"&amp;$D38)-Data!$H$4))+INDIRECT($C38&amp;"!"&amp;"$J"&amp;$D38)</f>
        <v>0</v>
      </c>
      <c r="Q38" s="4">
        <f t="shared" ca="1" si="5"/>
        <v>0</v>
      </c>
      <c r="R38" s="6">
        <f t="shared" ca="1" si="6"/>
        <v>0</v>
      </c>
      <c r="S38" s="4">
        <f ca="1">IF(VLOOKUP(A38,Data!B:E,4)&gt;=2,K38,N38+Q38)</f>
        <v>0</v>
      </c>
      <c r="T38" s="4">
        <f ca="1">IF(VLOOKUP(A38,Data!B:E,4)&gt;=2,,K38-N38-Q38)</f>
        <v>0</v>
      </c>
      <c r="V38" t="str">
        <f t="shared" ca="1" si="18"/>
        <v>Non</v>
      </c>
      <c r="W38" s="140" cm="1">
        <f t="array" aca="1" ref="W38" ca="1">_xlfn.IFS(AND(INDIRECT($C38&amp;"!"&amp;"$G"&amp;$D38)-INDIRECT($C38&amp;"!"&amp;"$F"&amp;$D38)&lt;0.5,INDIRECT($C38&amp;"!"&amp;"$G"&amp;$D38)=1,INDIRECT($C39&amp;"!"&amp;"$F"&amp;$D39)=0),0,AND(INDIRECT($C37&amp;"!"&amp;"$G"&amp;$D37)-INDIRECT($C37&amp;"!"&amp;"$F"&amp;$D37)&lt;0.5,INDIRECT($C37&amp;"!"&amp;"$G"&amp;$D37)=1,INDIRECT($C38&amp;"!"&amp;"$F"&amp;$D38)=0),INDIRECT($C37&amp;"!"&amp;"$F"&amp;$D37),AND(INDIRECT($C37&amp;"!"&amp;"$G"&amp;$D37)-INDIRECT($C37&amp;"!"&amp;"$F"&amp;$D37)&lt;=0.5,INDIRECT($C37&amp;"!"&amp;"$G"&amp;$D37)=1,INDIRECT($C38&amp;"!"&amp;"$F"&amp;$D38)=0),Calculs!X37,AND(INDIRECT($C38&amp;"!"&amp;"$F"&amp;$D38)=0,INDIRECT($C37&amp;"!"&amp;"$G"&amp;$D37)=1),AH37,TRUE,INDIRECT($C38&amp;"!"&amp;"$F"&amp;$D38))</f>
        <v>0</v>
      </c>
      <c r="X38" cm="1">
        <f t="array" aca="1" ref="X38" ca="1">IF(AND(INDIRECT($C38&amp;"!"&amp;"$G"&amp;$D38)-INDIRECT($C38&amp;"!"&amp;"$F"&amp;$D38)&lt;0.5,INDIRECT($C38&amp;"!"&amp;"$G"&amp;$D38)=1,INDIRECT($C39&amp;"!"&amp;"$F"&amp;$D39)=0),0,IF(OR(INDIRECT($C38&amp;"!"&amp;"$G"&amp;$D38)=1,AND(INDIRECT($C38&amp;"!"&amp;"$G"&amp;$D38)&lt;&gt;1,INDIRECT($C38&amp;"!"&amp;"$G"&amp;$D38)&gt;Calculs!W38+0.5)),Calculs!W38+0.5,INDIRECT($C38&amp;"!"&amp;"$G"&amp;$D38)+ROUND(W38,0)))</f>
        <v>0</v>
      </c>
      <c r="Y38" s="4">
        <f t="shared" ca="1" si="19"/>
        <v>0</v>
      </c>
      <c r="Z38" cm="1">
        <f t="array" aca="1" ref="Z38" ca="1">IF(AND(W38=INT(W38),INDIRECT($C38&amp;"!"&amp;"$F"&amp;$D38)&lt;&gt;""),W38+1,ROUNDUP(W38,0))</f>
        <v>0</v>
      </c>
      <c r="AA38">
        <f t="shared" ca="1" si="20"/>
        <v>0</v>
      </c>
      <c r="AB38" t="str">
        <f t="shared" ca="1" si="21"/>
        <v>Oui</v>
      </c>
      <c r="AC38">
        <f t="shared" ca="1" si="22"/>
        <v>0</v>
      </c>
      <c r="AD38" t="str">
        <f t="shared" ca="1" si="10"/>
        <v>Oui</v>
      </c>
      <c r="AE38" t="str">
        <f t="shared" ca="1" si="23"/>
        <v/>
      </c>
      <c r="AF38" t="str">
        <f t="shared" ca="1" si="24"/>
        <v>Non</v>
      </c>
      <c r="AG38" cm="1">
        <f t="array" aca="1" ref="AG38" ca="1">IF(INDIRECT($C38&amp;"!"&amp;"$G"&amp;$D38)-INDIRECT($C38&amp;"!"&amp;"$F"&amp;$D38)&lt;=0.5,0,IF(AND(INDIRECT($C38&amp;"!"&amp;"$F"&amp;$D38)=0,INDIRECT($C37&amp;"!"&amp;"$G"&amp;$D37)=1),X38,INDIRECT($C38&amp;"!"&amp;"$F"&amp;$D38)))</f>
        <v>0</v>
      </c>
      <c r="AH38" cm="1">
        <f t="array" aca="1" ref="AH38" ca="1">IF(INDIRECT($C38&amp;"!"&amp;"$G"&amp;$D38)-INDIRECT($C38&amp;"!"&amp;"$F"&amp;$D38)&lt;=0.5,0,IF(OR(INDIRECT($C38&amp;"!"&amp;"$G"&amp;$D38)=1,AND(INDIRECT($C38&amp;"!"&amp;"$G"&amp;$D38)&lt;&gt;1,INDIRECT($C38&amp;"!"&amp;"$G"&amp;$D38)&gt;Calculs!AG38+0.5)),Calculs!AG38+0.5,INDIRECT($C38&amp;"!"&amp;"$G"&amp;$D38)+ROUND(AG38,0)))</f>
        <v>0</v>
      </c>
      <c r="AI38">
        <f t="shared" ca="1" si="25"/>
        <v>0</v>
      </c>
      <c r="AJ38" cm="1">
        <f t="array" aca="1" ref="AJ38" ca="1">IF(AND(AG38=INT(AG38),INDIRECT($C38&amp;"!"&amp;"$F"&amp;$D38)&lt;&gt;""),AG38+1,ROUNDUP(AG38,0))</f>
        <v>0</v>
      </c>
      <c r="AK38">
        <f t="shared" ca="1" si="26"/>
        <v>0</v>
      </c>
      <c r="AL38" t="str">
        <f t="shared" ca="1" si="27"/>
        <v>Oui</v>
      </c>
      <c r="AM38">
        <f t="shared" ca="1" si="28"/>
        <v>0</v>
      </c>
      <c r="AN38" t="str">
        <f t="shared" ca="1" si="16"/>
        <v>Oui</v>
      </c>
      <c r="AO38" t="str">
        <f t="shared" ca="1" si="29"/>
        <v/>
      </c>
    </row>
    <row r="39" spans="1:41" x14ac:dyDescent="0.25">
      <c r="A39">
        <v>37</v>
      </c>
      <c r="B39">
        <f ca="1">Data!E39</f>
        <v>2</v>
      </c>
      <c r="C39" t="s">
        <v>59</v>
      </c>
      <c r="D39">
        <v>9</v>
      </c>
      <c r="E39" t="str">
        <f t="shared" ca="1" si="1"/>
        <v>Non</v>
      </c>
      <c r="F39" t="str">
        <f ca="1">IF(Data!$D39&gt;=3,"Oui","Non")</f>
        <v>Non</v>
      </c>
      <c r="G39" s="4" t="str" cm="1">
        <f t="array" aca="1" ref="G39" ca="1">IF(OR(AND(Data!$E39=4,ISBLANK(INDIRECT($C39&amp;"!"&amp;"$D"&amp;$D39&amp;":$I"&amp;$D39))),$E39="Oui"),_xlfn.SWITCH(Informations!$E$10,"Oui",0.5,"Non",0.4,"Erreur"),"NA")</f>
        <v>NA</v>
      </c>
      <c r="H39" s="14" cm="1">
        <f t="array" aca="1" ref="H39" ca="1">_xlfn.SWITCH($G39,"NA",(INDIRECT($C39&amp;"!"&amp;"$E"&amp;$D39))-(INDIRECT($C39&amp;"!"&amp;"$D"&amp;$D39)),0.4,$G39,0.5,$G39,"Erreur","Erreur","Erreur")</f>
        <v>0</v>
      </c>
      <c r="I39" cm="1">
        <f t="array" aca="1" ref="I39" ca="1">IF($G39="NA",INDIRECT($C39&amp;"!"&amp;"$H"&amp;$D39)+INDIRECT($C39&amp;"!"&amp;"$I"&amp;$D39)+INDIRECT($C39&amp;"!"&amp;"$J"&amp;$D39),0)</f>
        <v>0</v>
      </c>
      <c r="J39" cm="1">
        <f t="array" aca="1" ref="J39" ca="1">IF($G39="NA",(INDIRECT($C39&amp;"!"&amp;"$K"&amp;$D39)),0)</f>
        <v>0</v>
      </c>
      <c r="K39" s="4">
        <f t="shared" ca="1" si="0"/>
        <v>0</v>
      </c>
      <c r="L39" s="3">
        <f t="shared" ca="1" si="2"/>
        <v>0</v>
      </c>
      <c r="M39" s="5" cm="1">
        <f t="array" aca="1" ref="M39" ca="1">IF((INDIRECT($C39&amp;"!"&amp;"$D"&amp;$D39))="",,_xlfn.IFS(INDIRECT($C39&amp;"!"&amp;"$E"&amp;$D39)&lt;(1/3),INDIRECT($C39&amp;"!"&amp;"$E"&amp;$D39)-INDIRECT($C39&amp;"!"&amp;"$D"&amp;$D39),INDIRECT($C39&amp;"!"&amp;"$E"&amp;$D39)&gt;=(1/3),Data!$H$3-(INDIRECT($C39&amp;"!"&amp;"$D"&amp;$D39))))+INDIRECT($C39&amp;"!"&amp;"$H"&amp;$D39)</f>
        <v>0</v>
      </c>
      <c r="N39" s="5">
        <f t="shared" ca="1" si="3"/>
        <v>0</v>
      </c>
      <c r="O39" s="6">
        <f t="shared" ca="1" si="4"/>
        <v>0</v>
      </c>
      <c r="P39" s="5" cm="1">
        <f t="array" aca="1" ref="P39" ca="1">IF((INDIRECT($C39&amp;"!"&amp;"$D"&amp;$D39))="",,_xlfn.IFS(INDIRECT($C39&amp;"!"&amp;"$D"&amp;$D39)&gt;(2/3),INDIRECT($C39&amp;"!"&amp;"$E"&amp;$D39)-INDIRECT($C39&amp;"!"&amp;"$D"&amp;$D39),INDIRECT($C39&amp;"!"&amp;"$D"&amp;$D39)&lt;=(2/3),INDIRECT($C39&amp;"!"&amp;"$E"&amp;$D39)-Data!$H$4))+INDIRECT($C39&amp;"!"&amp;"$J"&amp;$D39)</f>
        <v>0</v>
      </c>
      <c r="Q39" s="4">
        <f t="shared" ca="1" si="5"/>
        <v>0</v>
      </c>
      <c r="R39" s="6">
        <f t="shared" ca="1" si="6"/>
        <v>0</v>
      </c>
      <c r="S39" s="4">
        <f ca="1">IF(VLOOKUP(A39,Data!B:E,4)&gt;=2,K39,N39+Q39)</f>
        <v>0</v>
      </c>
      <c r="T39" s="4">
        <f ca="1">IF(VLOOKUP(A39,Data!B:E,4)&gt;=2,,K39-N39-Q39)</f>
        <v>0</v>
      </c>
      <c r="V39" t="str">
        <f t="shared" ca="1" si="18"/>
        <v>Non</v>
      </c>
      <c r="W39" cm="1">
        <f t="array" aca="1" ref="W39" ca="1">_xlfn.IFS(AND(INDIRECT($C39&amp;"!"&amp;"$G"&amp;$D39)-INDIRECT($C39&amp;"!"&amp;"$F"&amp;$D39)&lt;0.5,INDIRECT($C39&amp;"!"&amp;"$G"&amp;$D39)=1,INDIRECT($C40&amp;"!"&amp;"$F"&amp;$D40)=0),0,AND(INDIRECT($C38&amp;"!"&amp;"$G"&amp;$D38)-INDIRECT($C38&amp;"!"&amp;"$F"&amp;$D38)&lt;0.5,INDIRECT($C38&amp;"!"&amp;"$G"&amp;$D38)=1,INDIRECT($C39&amp;"!"&amp;"$F"&amp;$D39)=0),INDIRECT($C38&amp;"!"&amp;"$F"&amp;$D38),AND(INDIRECT($C38&amp;"!"&amp;"$G"&amp;$D38)-INDIRECT($C38&amp;"!"&amp;"$F"&amp;$D38)&lt;=0.5,INDIRECT($C38&amp;"!"&amp;"$G"&amp;$D38)=1,INDIRECT($C39&amp;"!"&amp;"$F"&amp;$D39)=0),Calculs!X38,AND(INDIRECT($C39&amp;"!"&amp;"$F"&amp;$D39)=0,INDIRECT($C38&amp;"!"&amp;"$G"&amp;$D38)=1),AH38,TRUE,INDIRECT($C39&amp;"!"&amp;"$F"&amp;$D39))</f>
        <v>0</v>
      </c>
      <c r="X39" cm="1">
        <f t="array" aca="1" ref="X39" ca="1">IF(AND(INDIRECT($C39&amp;"!"&amp;"$G"&amp;$D39)-INDIRECT($C39&amp;"!"&amp;"$F"&amp;$D39)&lt;0.5,INDIRECT($C39&amp;"!"&amp;"$G"&amp;$D39)=1,INDIRECT($C40&amp;"!"&amp;"$F"&amp;$D40)=0),0,IF(OR(INDIRECT($C39&amp;"!"&amp;"$G"&amp;$D39)=1,AND(INDIRECT($C39&amp;"!"&amp;"$G"&amp;$D39)&lt;&gt;1,INDIRECT($C39&amp;"!"&amp;"$G"&amp;$D39)&gt;Calculs!W39+0.5)),Calculs!W39+0.5,INDIRECT($C39&amp;"!"&amp;"$G"&amp;$D39)+ROUND(W39,0)))</f>
        <v>0</v>
      </c>
      <c r="Y39">
        <f t="shared" ca="1" si="19"/>
        <v>0</v>
      </c>
      <c r="Z39" cm="1">
        <f t="array" aca="1" ref="Z39" ca="1">IF(AND(W39=INT(W39),INDIRECT($C39&amp;"!"&amp;"$F"&amp;$D39)&lt;&gt;""),W39+1,ROUNDUP(W39,0))</f>
        <v>0</v>
      </c>
      <c r="AA39">
        <f t="shared" ca="1" si="20"/>
        <v>0</v>
      </c>
      <c r="AB39" t="str">
        <f t="shared" ca="1" si="21"/>
        <v>Oui</v>
      </c>
      <c r="AC39">
        <f t="shared" ca="1" si="22"/>
        <v>0</v>
      </c>
      <c r="AD39" t="str">
        <f t="shared" ca="1" si="10"/>
        <v>Oui</v>
      </c>
      <c r="AE39" t="str">
        <f t="shared" ca="1" si="23"/>
        <v/>
      </c>
      <c r="AF39" t="str">
        <f t="shared" ca="1" si="24"/>
        <v>Non</v>
      </c>
      <c r="AG39" cm="1">
        <f t="array" aca="1" ref="AG39" ca="1">IF(INDIRECT($C39&amp;"!"&amp;"$G"&amp;$D39)-INDIRECT($C39&amp;"!"&amp;"$F"&amp;$D39)&lt;=0.5,0,IF(AND(INDIRECT($C39&amp;"!"&amp;"$F"&amp;$D39)=0,INDIRECT($C38&amp;"!"&amp;"$G"&amp;$D38)=1),X39,INDIRECT($C39&amp;"!"&amp;"$F"&amp;$D39)))</f>
        <v>0</v>
      </c>
      <c r="AH39" cm="1">
        <f t="array" aca="1" ref="AH39" ca="1">IF(INDIRECT($C39&amp;"!"&amp;"$G"&amp;$D39)-INDIRECT($C39&amp;"!"&amp;"$F"&amp;$D39)&lt;=0.5,0,IF(OR(INDIRECT($C39&amp;"!"&amp;"$G"&amp;$D39)=1,AND(INDIRECT($C39&amp;"!"&amp;"$G"&amp;$D39)&lt;&gt;1,INDIRECT($C39&amp;"!"&amp;"$G"&amp;$D39)&gt;Calculs!AG39+0.5)),Calculs!AG39+0.5,INDIRECT($C39&amp;"!"&amp;"$G"&amp;$D39)+ROUND(AG39,0)))</f>
        <v>0</v>
      </c>
      <c r="AI39">
        <f t="shared" ca="1" si="25"/>
        <v>0</v>
      </c>
      <c r="AJ39" cm="1">
        <f t="array" aca="1" ref="AJ39" ca="1">IF(AND(AG39=INT(AG39),INDIRECT($C39&amp;"!"&amp;"$F"&amp;$D39)&lt;&gt;""),AG39+1,ROUNDUP(AG39,0))</f>
        <v>0</v>
      </c>
      <c r="AK39">
        <f t="shared" ca="1" si="26"/>
        <v>0</v>
      </c>
      <c r="AL39" t="str">
        <f t="shared" ca="1" si="27"/>
        <v>Oui</v>
      </c>
      <c r="AM39">
        <f t="shared" ca="1" si="28"/>
        <v>0</v>
      </c>
      <c r="AN39" t="str">
        <f t="shared" ca="1" si="16"/>
        <v>Oui</v>
      </c>
      <c r="AO39" t="str">
        <f t="shared" ca="1" si="29"/>
        <v/>
      </c>
    </row>
    <row r="40" spans="1:41" x14ac:dyDescent="0.25">
      <c r="A40">
        <v>38</v>
      </c>
      <c r="B40">
        <f ca="1">Data!E40</f>
        <v>3</v>
      </c>
      <c r="C40" t="s">
        <v>59</v>
      </c>
      <c r="D40">
        <v>10</v>
      </c>
      <c r="E40" t="str">
        <f t="shared" ca="1" si="1"/>
        <v>Non</v>
      </c>
      <c r="F40" t="str">
        <f ca="1">IF(Data!$D40&gt;=3,"Oui","Non")</f>
        <v>Non</v>
      </c>
      <c r="G40" s="4" t="str" cm="1">
        <f t="array" aca="1" ref="G40" ca="1">IF(OR(AND(Data!$E40=4,ISBLANK(INDIRECT($C40&amp;"!"&amp;"$D"&amp;$D40&amp;":$I"&amp;$D40))),$E40="Oui"),_xlfn.SWITCH(Informations!$E$10,"Oui",0.5,"Non",0.4,"Erreur"),"NA")</f>
        <v>NA</v>
      </c>
      <c r="H40" s="14" cm="1">
        <f t="array" aca="1" ref="H40" ca="1">_xlfn.SWITCH($G40,"NA",(INDIRECT($C40&amp;"!"&amp;"$E"&amp;$D40))-(INDIRECT($C40&amp;"!"&amp;"$D"&amp;$D40)),0.4,$G40,0.5,$G40,"Erreur","Erreur","Erreur")</f>
        <v>0</v>
      </c>
      <c r="I40" cm="1">
        <f t="array" aca="1" ref="I40" ca="1">IF($G40="NA",INDIRECT($C40&amp;"!"&amp;"$H"&amp;$D40)+INDIRECT($C40&amp;"!"&amp;"$I"&amp;$D40)+INDIRECT($C40&amp;"!"&amp;"$J"&amp;$D40),0)</f>
        <v>0</v>
      </c>
      <c r="J40" cm="1">
        <f t="array" aca="1" ref="J40" ca="1">IF($G40="NA",(INDIRECT($C40&amp;"!"&amp;"$K"&amp;$D40)),0)</f>
        <v>0</v>
      </c>
      <c r="K40" s="4">
        <f t="shared" ca="1" si="0"/>
        <v>0</v>
      </c>
      <c r="L40" s="3">
        <f t="shared" ca="1" si="2"/>
        <v>0</v>
      </c>
      <c r="M40" s="5" cm="1">
        <f t="array" aca="1" ref="M40" ca="1">IF((INDIRECT($C40&amp;"!"&amp;"$D"&amp;$D40))="",,_xlfn.IFS(INDIRECT($C40&amp;"!"&amp;"$E"&amp;$D40)&lt;(1/3),INDIRECT($C40&amp;"!"&amp;"$E"&amp;$D40)-INDIRECT($C40&amp;"!"&amp;"$D"&amp;$D40),INDIRECT($C40&amp;"!"&amp;"$E"&amp;$D40)&gt;=(1/3),Data!$H$3-(INDIRECT($C40&amp;"!"&amp;"$D"&amp;$D40))))+INDIRECT($C40&amp;"!"&amp;"$H"&amp;$D40)</f>
        <v>0</v>
      </c>
      <c r="N40" s="5">
        <f t="shared" ca="1" si="3"/>
        <v>0</v>
      </c>
      <c r="O40" s="6">
        <f t="shared" ca="1" si="4"/>
        <v>0</v>
      </c>
      <c r="P40" s="5" cm="1">
        <f t="array" aca="1" ref="P40" ca="1">IF((INDIRECT($C40&amp;"!"&amp;"$D"&amp;$D40))="",,_xlfn.IFS(INDIRECT($C40&amp;"!"&amp;"$D"&amp;$D40)&gt;(2/3),INDIRECT($C40&amp;"!"&amp;"$E"&amp;$D40)-INDIRECT($C40&amp;"!"&amp;"$D"&amp;$D40),INDIRECT($C40&amp;"!"&amp;"$D"&amp;$D40)&lt;=(2/3),INDIRECT($C40&amp;"!"&amp;"$E"&amp;$D40)-Data!$H$4))+INDIRECT($C40&amp;"!"&amp;"$J"&amp;$D40)</f>
        <v>0</v>
      </c>
      <c r="Q40" s="4">
        <f t="shared" ca="1" si="5"/>
        <v>0</v>
      </c>
      <c r="R40" s="6">
        <f t="shared" ca="1" si="6"/>
        <v>0</v>
      </c>
      <c r="S40" s="4">
        <f ca="1">IF(VLOOKUP(A40,Data!B:E,4)&gt;=2,K40,N40+Q40)</f>
        <v>0</v>
      </c>
      <c r="T40" s="4">
        <f ca="1">IF(VLOOKUP(A40,Data!B:E,4)&gt;=2,,K40-N40-Q40)</f>
        <v>0</v>
      </c>
      <c r="U40" s="4">
        <f t="shared" ref="U40" ca="1" si="32">SUM(K34:K40)</f>
        <v>0</v>
      </c>
      <c r="V40" t="str">
        <f t="shared" ca="1" si="18"/>
        <v>Non</v>
      </c>
      <c r="W40" cm="1">
        <f t="array" aca="1" ref="W40" ca="1">_xlfn.IFS(AND(INDIRECT($C40&amp;"!"&amp;"$G"&amp;$D40)-INDIRECT($C40&amp;"!"&amp;"$F"&amp;$D40)&lt;0.5,INDIRECT($C40&amp;"!"&amp;"$G"&amp;$D40)=1,INDIRECT($C41&amp;"!"&amp;"$F"&amp;$D41)=0),0,AND(INDIRECT($C39&amp;"!"&amp;"$G"&amp;$D39)-INDIRECT($C39&amp;"!"&amp;"$F"&amp;$D39)&lt;0.5,INDIRECT($C39&amp;"!"&amp;"$G"&amp;$D39)=1,INDIRECT($C40&amp;"!"&amp;"$F"&amp;$D40)=0),INDIRECT($C39&amp;"!"&amp;"$F"&amp;$D39),AND(INDIRECT($C39&amp;"!"&amp;"$G"&amp;$D39)-INDIRECT($C39&amp;"!"&amp;"$F"&amp;$D39)&lt;=0.5,INDIRECT($C39&amp;"!"&amp;"$G"&amp;$D39)=1,INDIRECT($C40&amp;"!"&amp;"$F"&amp;$D40)=0),Calculs!X39,AND(INDIRECT($C40&amp;"!"&amp;"$F"&amp;$D40)=0,INDIRECT($C39&amp;"!"&amp;"$G"&amp;$D39)=1),AH39,TRUE,INDIRECT($C40&amp;"!"&amp;"$F"&amp;$D40))</f>
        <v>0</v>
      </c>
      <c r="X40" cm="1">
        <f t="array" aca="1" ref="X40" ca="1">IF(AND(INDIRECT($C40&amp;"!"&amp;"$G"&amp;$D40)-INDIRECT($C40&amp;"!"&amp;"$F"&amp;$D40)&lt;0.5,INDIRECT($C40&amp;"!"&amp;"$G"&amp;$D40)=1,INDIRECT($C41&amp;"!"&amp;"$F"&amp;$D41)=0),0,IF(OR(INDIRECT($C40&amp;"!"&amp;"$G"&amp;$D40)=1,AND(INDIRECT($C40&amp;"!"&amp;"$G"&amp;$D40)&lt;&gt;1,INDIRECT($C40&amp;"!"&amp;"$G"&amp;$D40)&gt;Calculs!W40+0.5)),Calculs!W40+0.5,INDIRECT($C40&amp;"!"&amp;"$G"&amp;$D40)+ROUND(W40,0)))</f>
        <v>0</v>
      </c>
      <c r="Y40">
        <f t="shared" ca="1" si="19"/>
        <v>0</v>
      </c>
      <c r="Z40" cm="1">
        <f t="array" aca="1" ref="Z40" ca="1">IF(AND(W40=INT(W40),INDIRECT($C40&amp;"!"&amp;"$F"&amp;$D40)&lt;&gt;""),W40+1,ROUNDUP(W40,0))</f>
        <v>0</v>
      </c>
      <c r="AA40">
        <f t="shared" ca="1" si="20"/>
        <v>0</v>
      </c>
      <c r="AB40" t="str">
        <f t="shared" ca="1" si="21"/>
        <v>Oui</v>
      </c>
      <c r="AC40">
        <f t="shared" ca="1" si="22"/>
        <v>0</v>
      </c>
      <c r="AD40" t="str">
        <f t="shared" ca="1" si="10"/>
        <v>Oui</v>
      </c>
      <c r="AE40" t="str">
        <f t="shared" ca="1" si="23"/>
        <v/>
      </c>
      <c r="AF40" t="str">
        <f t="shared" ca="1" si="24"/>
        <v>Non</v>
      </c>
      <c r="AG40" cm="1">
        <f t="array" aca="1" ref="AG40" ca="1">IF(INDIRECT($C40&amp;"!"&amp;"$G"&amp;$D40)-INDIRECT($C40&amp;"!"&amp;"$F"&amp;$D40)&lt;=0.5,0,IF(AND(INDIRECT($C40&amp;"!"&amp;"$F"&amp;$D40)=0,INDIRECT($C39&amp;"!"&amp;"$G"&amp;$D39)=1),X40,INDIRECT($C40&amp;"!"&amp;"$F"&amp;$D40)))</f>
        <v>0</v>
      </c>
      <c r="AH40" cm="1">
        <f t="array" aca="1" ref="AH40" ca="1">IF(INDIRECT($C40&amp;"!"&amp;"$G"&amp;$D40)-INDIRECT($C40&amp;"!"&amp;"$F"&amp;$D40)&lt;=0.5,0,IF(OR(INDIRECT($C40&amp;"!"&amp;"$G"&amp;$D40)=1,AND(INDIRECT($C40&amp;"!"&amp;"$G"&amp;$D40)&lt;&gt;1,INDIRECT($C40&amp;"!"&amp;"$G"&amp;$D40)&gt;Calculs!AG40+0.5)),Calculs!AG40+0.5,INDIRECT($C40&amp;"!"&amp;"$G"&amp;$D40)+ROUND(AG40,0)))</f>
        <v>0</v>
      </c>
      <c r="AI40">
        <f t="shared" ca="1" si="25"/>
        <v>0</v>
      </c>
      <c r="AJ40" cm="1">
        <f t="array" aca="1" ref="AJ40" ca="1">IF(AND(AG40=INT(AG40),INDIRECT($C40&amp;"!"&amp;"$F"&amp;$D40)&lt;&gt;""),AG40+1,ROUNDUP(AG40,0))</f>
        <v>0</v>
      </c>
      <c r="AK40">
        <f t="shared" ca="1" si="26"/>
        <v>0</v>
      </c>
      <c r="AL40" t="str">
        <f t="shared" ca="1" si="27"/>
        <v>Oui</v>
      </c>
      <c r="AM40">
        <f t="shared" ca="1" si="28"/>
        <v>0</v>
      </c>
      <c r="AN40" t="str">
        <f t="shared" ca="1" si="16"/>
        <v>Oui</v>
      </c>
      <c r="AO40" t="str">
        <f t="shared" ca="1" si="29"/>
        <v/>
      </c>
    </row>
    <row r="41" spans="1:41" x14ac:dyDescent="0.25">
      <c r="A41">
        <v>39</v>
      </c>
      <c r="B41">
        <f ca="1">Data!E41</f>
        <v>1</v>
      </c>
      <c r="C41" t="s">
        <v>59</v>
      </c>
      <c r="D41">
        <v>11</v>
      </c>
      <c r="E41" t="str">
        <f t="shared" ca="1" si="1"/>
        <v>Non</v>
      </c>
      <c r="F41" t="str">
        <f ca="1">IF(Data!$D41&gt;=3,"Oui","Non")</f>
        <v>Non</v>
      </c>
      <c r="G41" s="4" t="str" cm="1">
        <f t="array" aca="1" ref="G41" ca="1">IF(OR(AND(Data!$E41=4,ISBLANK(INDIRECT($C41&amp;"!"&amp;"$D"&amp;$D41&amp;":$I"&amp;$D41))),$E41="Oui"),_xlfn.SWITCH(Informations!$E$10,"Oui",0.5,"Non",0.4,"Erreur"),"NA")</f>
        <v>NA</v>
      </c>
      <c r="H41" s="14" cm="1">
        <f t="array" aca="1" ref="H41" ca="1">_xlfn.SWITCH($G41,"NA",(INDIRECT($C41&amp;"!"&amp;"$E"&amp;$D41))-(INDIRECT($C41&amp;"!"&amp;"$D"&amp;$D41)),0.4,$G41,0.5,$G41,"Erreur","Erreur","Erreur")</f>
        <v>0</v>
      </c>
      <c r="I41" cm="1">
        <f t="array" aca="1" ref="I41" ca="1">IF($G41="NA",INDIRECT($C41&amp;"!"&amp;"$H"&amp;$D41)+INDIRECT($C41&amp;"!"&amp;"$I"&amp;$D41)+INDIRECT($C41&amp;"!"&amp;"$J"&amp;$D41),0)</f>
        <v>0</v>
      </c>
      <c r="J41" cm="1">
        <f t="array" aca="1" ref="J41" ca="1">IF($G41="NA",(INDIRECT($C41&amp;"!"&amp;"$K"&amp;$D41)),0)</f>
        <v>0</v>
      </c>
      <c r="K41" s="4">
        <f t="shared" ca="1" si="0"/>
        <v>0</v>
      </c>
      <c r="L41" s="3">
        <f t="shared" ca="1" si="2"/>
        <v>0</v>
      </c>
      <c r="M41" s="5" cm="1">
        <f t="array" aca="1" ref="M41" ca="1">IF((INDIRECT($C41&amp;"!"&amp;"$D"&amp;$D41))="",,_xlfn.IFS(INDIRECT($C41&amp;"!"&amp;"$E"&amp;$D41)&lt;(1/3),INDIRECT($C41&amp;"!"&amp;"$E"&amp;$D41)-INDIRECT($C41&amp;"!"&amp;"$D"&amp;$D41),INDIRECT($C41&amp;"!"&amp;"$E"&amp;$D41)&gt;=(1/3),Data!$H$3-(INDIRECT($C41&amp;"!"&amp;"$D"&amp;$D41))))+INDIRECT($C41&amp;"!"&amp;"$H"&amp;$D41)</f>
        <v>0</v>
      </c>
      <c r="N41" s="5">
        <f t="shared" ca="1" si="3"/>
        <v>0</v>
      </c>
      <c r="O41" s="6">
        <f t="shared" ca="1" si="4"/>
        <v>0</v>
      </c>
      <c r="P41" s="5" cm="1">
        <f t="array" aca="1" ref="P41" ca="1">IF((INDIRECT($C41&amp;"!"&amp;"$D"&amp;$D41))="",,_xlfn.IFS(INDIRECT($C41&amp;"!"&amp;"$D"&amp;$D41)&gt;(2/3),INDIRECT($C41&amp;"!"&amp;"$E"&amp;$D41)-INDIRECT($C41&amp;"!"&amp;"$D"&amp;$D41),INDIRECT($C41&amp;"!"&amp;"$D"&amp;$D41)&lt;=(2/3),INDIRECT($C41&amp;"!"&amp;"$E"&amp;$D41)-Data!$H$4))+INDIRECT($C41&amp;"!"&amp;"$J"&amp;$D41)</f>
        <v>0</v>
      </c>
      <c r="Q41" s="4">
        <f t="shared" ca="1" si="5"/>
        <v>0</v>
      </c>
      <c r="R41" s="6">
        <f t="shared" ca="1" si="6"/>
        <v>0</v>
      </c>
      <c r="S41" s="4">
        <f ca="1">IF(VLOOKUP(A41,Data!B:E,4)&gt;=2,K41,N41+Q41)</f>
        <v>0</v>
      </c>
      <c r="T41" s="4">
        <f ca="1">IF(VLOOKUP(A41,Data!B:E,4)&gt;=2,,K41-N41-Q41)</f>
        <v>0</v>
      </c>
      <c r="V41" t="str">
        <f t="shared" ca="1" si="18"/>
        <v>Non</v>
      </c>
      <c r="W41" cm="1">
        <f t="array" aca="1" ref="W41" ca="1">_xlfn.IFS(AND(INDIRECT($C41&amp;"!"&amp;"$G"&amp;$D41)-INDIRECT($C41&amp;"!"&amp;"$F"&amp;$D41)&lt;0.5,INDIRECT($C41&amp;"!"&amp;"$G"&amp;$D41)=1,INDIRECT($C42&amp;"!"&amp;"$F"&amp;$D42)=0),0,AND(INDIRECT($C40&amp;"!"&amp;"$G"&amp;$D40)-INDIRECT($C40&amp;"!"&amp;"$F"&amp;$D40)&lt;0.5,INDIRECT($C40&amp;"!"&amp;"$G"&amp;$D40)=1,INDIRECT($C41&amp;"!"&amp;"$F"&amp;$D41)=0),INDIRECT($C40&amp;"!"&amp;"$F"&amp;$D40),AND(INDIRECT($C40&amp;"!"&amp;"$G"&amp;$D40)-INDIRECT($C40&amp;"!"&amp;"$F"&amp;$D40)&lt;=0.5,INDIRECT($C40&amp;"!"&amp;"$G"&amp;$D40)=1,INDIRECT($C41&amp;"!"&amp;"$F"&amp;$D41)=0),Calculs!X40,AND(INDIRECT($C41&amp;"!"&amp;"$F"&amp;$D41)=0,INDIRECT($C40&amp;"!"&amp;"$G"&amp;$D40)=1),AH40,TRUE,INDIRECT($C41&amp;"!"&amp;"$F"&amp;$D41))</f>
        <v>0</v>
      </c>
      <c r="X41" cm="1">
        <f t="array" aca="1" ref="X41" ca="1">IF(AND(INDIRECT($C41&amp;"!"&amp;"$G"&amp;$D41)-INDIRECT($C41&amp;"!"&amp;"$F"&amp;$D41)&lt;0.5,INDIRECT($C41&amp;"!"&amp;"$G"&amp;$D41)=1,INDIRECT($C42&amp;"!"&amp;"$F"&amp;$D42)=0),0,IF(OR(INDIRECT($C41&amp;"!"&amp;"$G"&amp;$D41)=1,AND(INDIRECT($C41&amp;"!"&amp;"$G"&amp;$D41)&lt;&gt;1,INDIRECT($C41&amp;"!"&amp;"$G"&amp;$D41)&gt;Calculs!W41+0.5)),Calculs!W41+0.5,INDIRECT($C41&amp;"!"&amp;"$G"&amp;$D41)+ROUND(W41,0)))</f>
        <v>0</v>
      </c>
      <c r="Y41">
        <f t="shared" ca="1" si="19"/>
        <v>0</v>
      </c>
      <c r="Z41" cm="1">
        <f t="array" aca="1" ref="Z41" ca="1">IF(AND(W41=INT(W41),INDIRECT($C41&amp;"!"&amp;"$F"&amp;$D41)&lt;&gt;""),W41+1,ROUNDUP(W41,0))</f>
        <v>0</v>
      </c>
      <c r="AA41">
        <f t="shared" ca="1" si="20"/>
        <v>0</v>
      </c>
      <c r="AB41" t="str">
        <f t="shared" ca="1" si="21"/>
        <v>Oui</v>
      </c>
      <c r="AC41">
        <f t="shared" ca="1" si="22"/>
        <v>0</v>
      </c>
      <c r="AD41" t="str">
        <f t="shared" ca="1" si="10"/>
        <v>Oui</v>
      </c>
      <c r="AE41" t="str">
        <f t="shared" ca="1" si="23"/>
        <v/>
      </c>
      <c r="AF41" t="str">
        <f t="shared" ca="1" si="24"/>
        <v>Non</v>
      </c>
      <c r="AG41" cm="1">
        <f t="array" aca="1" ref="AG41" ca="1">IF(INDIRECT($C41&amp;"!"&amp;"$G"&amp;$D41)-INDIRECT($C41&amp;"!"&amp;"$F"&amp;$D41)&lt;=0.5,0,IF(AND(INDIRECT($C41&amp;"!"&amp;"$F"&amp;$D41)=0,INDIRECT($C40&amp;"!"&amp;"$G"&amp;$D40)=1),X41,INDIRECT($C41&amp;"!"&amp;"$F"&amp;$D41)))</f>
        <v>0</v>
      </c>
      <c r="AH41" cm="1">
        <f t="array" aca="1" ref="AH41" ca="1">IF(INDIRECT($C41&amp;"!"&amp;"$G"&amp;$D41)-INDIRECT($C41&amp;"!"&amp;"$F"&amp;$D41)&lt;=0.5,0,IF(OR(INDIRECT($C41&amp;"!"&amp;"$G"&amp;$D41)=1,AND(INDIRECT($C41&amp;"!"&amp;"$G"&amp;$D41)&lt;&gt;1,INDIRECT($C41&amp;"!"&amp;"$G"&amp;$D41)&gt;Calculs!AG41+0.5)),Calculs!AG41+0.5,INDIRECT($C41&amp;"!"&amp;"$G"&amp;$D41)+ROUND(AG41,0)))</f>
        <v>0</v>
      </c>
      <c r="AI41">
        <f t="shared" ca="1" si="25"/>
        <v>0</v>
      </c>
      <c r="AJ41" cm="1">
        <f t="array" aca="1" ref="AJ41" ca="1">IF(AND(AG41=INT(AG41),INDIRECT($C41&amp;"!"&amp;"$F"&amp;$D41)&lt;&gt;""),AG41+1,ROUNDUP(AG41,0))</f>
        <v>0</v>
      </c>
      <c r="AK41">
        <f t="shared" ca="1" si="26"/>
        <v>0</v>
      </c>
      <c r="AL41" t="str">
        <f t="shared" ca="1" si="27"/>
        <v>Oui</v>
      </c>
      <c r="AM41">
        <f t="shared" ca="1" si="28"/>
        <v>0</v>
      </c>
      <c r="AN41" t="str">
        <f t="shared" ca="1" si="16"/>
        <v>Oui</v>
      </c>
      <c r="AO41" t="str">
        <f t="shared" ca="1" si="29"/>
        <v/>
      </c>
    </row>
    <row r="42" spans="1:41" x14ac:dyDescent="0.25">
      <c r="A42">
        <v>40</v>
      </c>
      <c r="B42">
        <f ca="1">Data!E42</f>
        <v>1</v>
      </c>
      <c r="C42" t="s">
        <v>59</v>
      </c>
      <c r="D42">
        <v>12</v>
      </c>
      <c r="E42" t="str">
        <f t="shared" ca="1" si="1"/>
        <v>Non</v>
      </c>
      <c r="F42" t="str">
        <f ca="1">IF(Data!$D42&gt;=3,"Oui","Non")</f>
        <v>Non</v>
      </c>
      <c r="G42" s="4" t="str" cm="1">
        <f t="array" aca="1" ref="G42" ca="1">IF(OR(AND(Data!$E42=4,ISBLANK(INDIRECT($C42&amp;"!"&amp;"$D"&amp;$D42&amp;":$I"&amp;$D42))),$E42="Oui"),_xlfn.SWITCH(Informations!$E$10,"Oui",0.5,"Non",0.4,"Erreur"),"NA")</f>
        <v>NA</v>
      </c>
      <c r="H42" s="14" cm="1">
        <f t="array" aca="1" ref="H42" ca="1">_xlfn.SWITCH($G42,"NA",(INDIRECT($C42&amp;"!"&amp;"$E"&amp;$D42))-(INDIRECT($C42&amp;"!"&amp;"$D"&amp;$D42)),0.4,$G42,0.5,$G42,"Erreur","Erreur","Erreur")</f>
        <v>0</v>
      </c>
      <c r="I42" cm="1">
        <f t="array" aca="1" ref="I42" ca="1">IF($G42="NA",INDIRECT($C42&amp;"!"&amp;"$H"&amp;$D42)+INDIRECT($C42&amp;"!"&amp;"$I"&amp;$D42)+INDIRECT($C42&amp;"!"&amp;"$J"&amp;$D42),0)</f>
        <v>0</v>
      </c>
      <c r="J42" cm="1">
        <f t="array" aca="1" ref="J42" ca="1">IF($G42="NA",(INDIRECT($C42&amp;"!"&amp;"$K"&amp;$D42)),0)</f>
        <v>0</v>
      </c>
      <c r="K42" s="4">
        <f t="shared" ca="1" si="0"/>
        <v>0</v>
      </c>
      <c r="L42" s="3">
        <f t="shared" ca="1" si="2"/>
        <v>0</v>
      </c>
      <c r="M42" s="5" cm="1">
        <f t="array" aca="1" ref="M42" ca="1">IF((INDIRECT($C42&amp;"!"&amp;"$D"&amp;$D42))="",,_xlfn.IFS(INDIRECT($C42&amp;"!"&amp;"$E"&amp;$D42)&lt;(1/3),INDIRECT($C42&amp;"!"&amp;"$E"&amp;$D42)-INDIRECT($C42&amp;"!"&amp;"$D"&amp;$D42),INDIRECT($C42&amp;"!"&amp;"$E"&amp;$D42)&gt;=(1/3),Data!$H$3-(INDIRECT($C42&amp;"!"&amp;"$D"&amp;$D42))))+INDIRECT($C42&amp;"!"&amp;"$H"&amp;$D42)</f>
        <v>0</v>
      </c>
      <c r="N42" s="5">
        <f t="shared" ca="1" si="3"/>
        <v>0</v>
      </c>
      <c r="O42" s="6">
        <f t="shared" ca="1" si="4"/>
        <v>0</v>
      </c>
      <c r="P42" s="5" cm="1">
        <f t="array" aca="1" ref="P42" ca="1">IF((INDIRECT($C42&amp;"!"&amp;"$D"&amp;$D42))="",,_xlfn.IFS(INDIRECT($C42&amp;"!"&amp;"$D"&amp;$D42)&gt;(2/3),INDIRECT($C42&amp;"!"&amp;"$E"&amp;$D42)-INDIRECT($C42&amp;"!"&amp;"$D"&amp;$D42),INDIRECT($C42&amp;"!"&amp;"$D"&amp;$D42)&lt;=(2/3),INDIRECT($C42&amp;"!"&amp;"$E"&amp;$D42)-Data!$H$4))+INDIRECT($C42&amp;"!"&amp;"$J"&amp;$D42)</f>
        <v>0</v>
      </c>
      <c r="Q42" s="4">
        <f t="shared" ca="1" si="5"/>
        <v>0</v>
      </c>
      <c r="R42" s="6">
        <f t="shared" ca="1" si="6"/>
        <v>0</v>
      </c>
      <c r="S42" s="4">
        <f ca="1">IF(VLOOKUP(A42,Data!B:E,4)&gt;=2,K42,N42+Q42)</f>
        <v>0</v>
      </c>
      <c r="T42" s="4">
        <f ca="1">IF(VLOOKUP(A42,Data!B:E,4)&gt;=2,,K42-N42-Q42)</f>
        <v>0</v>
      </c>
      <c r="V42" t="str">
        <f t="shared" ca="1" si="18"/>
        <v>Non</v>
      </c>
      <c r="W42" cm="1">
        <f t="array" aca="1" ref="W42" ca="1">_xlfn.IFS(AND(INDIRECT($C42&amp;"!"&amp;"$G"&amp;$D42)-INDIRECT($C42&amp;"!"&amp;"$F"&amp;$D42)&lt;0.5,INDIRECT($C42&amp;"!"&amp;"$G"&amp;$D42)=1,INDIRECT($C43&amp;"!"&amp;"$F"&amp;$D43)=0),0,AND(INDIRECT($C41&amp;"!"&amp;"$G"&amp;$D41)-INDIRECT($C41&amp;"!"&amp;"$F"&amp;$D41)&lt;0.5,INDIRECT($C41&amp;"!"&amp;"$G"&amp;$D41)=1,INDIRECT($C42&amp;"!"&amp;"$F"&amp;$D42)=0),INDIRECT($C41&amp;"!"&amp;"$F"&amp;$D41),AND(INDIRECT($C41&amp;"!"&amp;"$G"&amp;$D41)-INDIRECT($C41&amp;"!"&amp;"$F"&amp;$D41)&lt;=0.5,INDIRECT($C41&amp;"!"&amp;"$G"&amp;$D41)=1,INDIRECT($C42&amp;"!"&amp;"$F"&amp;$D42)=0),Calculs!X41,AND(INDIRECT($C42&amp;"!"&amp;"$F"&amp;$D42)=0,INDIRECT($C41&amp;"!"&amp;"$G"&amp;$D41)=1),AH41,TRUE,INDIRECT($C42&amp;"!"&amp;"$F"&amp;$D42))</f>
        <v>0</v>
      </c>
      <c r="X42" cm="1">
        <f t="array" aca="1" ref="X42" ca="1">IF(AND(INDIRECT($C42&amp;"!"&amp;"$G"&amp;$D42)-INDIRECT($C42&amp;"!"&amp;"$F"&amp;$D42)&lt;0.5,INDIRECT($C42&amp;"!"&amp;"$G"&amp;$D42)=1,INDIRECT($C43&amp;"!"&amp;"$F"&amp;$D43)=0),0,IF(OR(INDIRECT($C42&amp;"!"&amp;"$G"&amp;$D42)=1,AND(INDIRECT($C42&amp;"!"&amp;"$G"&amp;$D42)&lt;&gt;1,INDIRECT($C42&amp;"!"&amp;"$G"&amp;$D42)&gt;Calculs!W42+0.5)),Calculs!W42+0.5,INDIRECT($C42&amp;"!"&amp;"$G"&amp;$D42)+ROUND(W42,0)))</f>
        <v>0</v>
      </c>
      <c r="Y42">
        <f t="shared" ca="1" si="19"/>
        <v>0</v>
      </c>
      <c r="Z42" cm="1">
        <f t="array" aca="1" ref="Z42" ca="1">IF(AND(W42=INT(W42),INDIRECT($C42&amp;"!"&amp;"$F"&amp;$D42)&lt;&gt;""),W42+1,ROUNDUP(W42,0))</f>
        <v>0</v>
      </c>
      <c r="AA42">
        <f t="shared" ca="1" si="20"/>
        <v>0</v>
      </c>
      <c r="AB42" t="str">
        <f t="shared" ca="1" si="21"/>
        <v>Oui</v>
      </c>
      <c r="AC42">
        <f t="shared" ca="1" si="22"/>
        <v>0</v>
      </c>
      <c r="AD42" t="str">
        <f t="shared" ca="1" si="10"/>
        <v>Oui</v>
      </c>
      <c r="AE42" t="str">
        <f t="shared" ca="1" si="23"/>
        <v/>
      </c>
      <c r="AF42" t="str">
        <f t="shared" ca="1" si="24"/>
        <v>Non</v>
      </c>
      <c r="AG42" cm="1">
        <f t="array" aca="1" ref="AG42" ca="1">IF(INDIRECT($C42&amp;"!"&amp;"$G"&amp;$D42)-INDIRECT($C42&amp;"!"&amp;"$F"&amp;$D42)&lt;=0.5,0,IF(AND(INDIRECT($C42&amp;"!"&amp;"$F"&amp;$D42)=0,INDIRECT($C41&amp;"!"&amp;"$G"&amp;$D41)=1),X42,INDIRECT($C42&amp;"!"&amp;"$F"&amp;$D42)))</f>
        <v>0</v>
      </c>
      <c r="AH42" cm="1">
        <f t="array" aca="1" ref="AH42" ca="1">IF(INDIRECT($C42&amp;"!"&amp;"$G"&amp;$D42)-INDIRECT($C42&amp;"!"&amp;"$F"&amp;$D42)&lt;=0.5,0,IF(OR(INDIRECT($C42&amp;"!"&amp;"$G"&amp;$D42)=1,AND(INDIRECT($C42&amp;"!"&amp;"$G"&amp;$D42)&lt;&gt;1,INDIRECT($C42&amp;"!"&amp;"$G"&amp;$D42)&gt;Calculs!AG42+0.5)),Calculs!AG42+0.5,INDIRECT($C42&amp;"!"&amp;"$G"&amp;$D42)+ROUND(AG42,0)))</f>
        <v>0</v>
      </c>
      <c r="AI42">
        <f t="shared" ca="1" si="25"/>
        <v>0</v>
      </c>
      <c r="AJ42" cm="1">
        <f t="array" aca="1" ref="AJ42" ca="1">IF(AND(AG42=INT(AG42),INDIRECT($C42&amp;"!"&amp;"$F"&amp;$D42)&lt;&gt;""),AG42+1,ROUNDUP(AG42,0))</f>
        <v>0</v>
      </c>
      <c r="AK42">
        <f t="shared" ca="1" si="26"/>
        <v>0</v>
      </c>
      <c r="AL42" t="str">
        <f t="shared" ca="1" si="27"/>
        <v>Oui</v>
      </c>
      <c r="AM42">
        <f t="shared" ca="1" si="28"/>
        <v>0</v>
      </c>
      <c r="AN42" t="str">
        <f t="shared" ca="1" si="16"/>
        <v>Oui</v>
      </c>
      <c r="AO42" t="str">
        <f t="shared" ca="1" si="29"/>
        <v/>
      </c>
    </row>
    <row r="43" spans="1:41" x14ac:dyDescent="0.25">
      <c r="A43">
        <v>41</v>
      </c>
      <c r="B43">
        <f ca="1">Data!E43</f>
        <v>1</v>
      </c>
      <c r="C43" t="s">
        <v>59</v>
      </c>
      <c r="D43">
        <v>13</v>
      </c>
      <c r="E43" t="str">
        <f t="shared" ca="1" si="1"/>
        <v>Non</v>
      </c>
      <c r="F43" t="str">
        <f ca="1">IF(Data!$D43&gt;=3,"Oui","Non")</f>
        <v>Non</v>
      </c>
      <c r="G43" s="4" t="str" cm="1">
        <f t="array" aca="1" ref="G43" ca="1">IF(OR(AND(Data!$E43=4,ISBLANK(INDIRECT($C43&amp;"!"&amp;"$D"&amp;$D43&amp;":$I"&amp;$D43))),$E43="Oui"),_xlfn.SWITCH(Informations!$E$10,"Oui",0.5,"Non",0.4,"Erreur"),"NA")</f>
        <v>NA</v>
      </c>
      <c r="H43" s="14" cm="1">
        <f t="array" aca="1" ref="H43" ca="1">_xlfn.SWITCH($G43,"NA",(INDIRECT($C43&amp;"!"&amp;"$E"&amp;$D43))-(INDIRECT($C43&amp;"!"&amp;"$D"&amp;$D43)),0.4,$G43,0.5,$G43,"Erreur","Erreur","Erreur")</f>
        <v>0</v>
      </c>
      <c r="I43" cm="1">
        <f t="array" aca="1" ref="I43" ca="1">IF($G43="NA",INDIRECT($C43&amp;"!"&amp;"$H"&amp;$D43)+INDIRECT($C43&amp;"!"&amp;"$I"&amp;$D43)+INDIRECT($C43&amp;"!"&amp;"$J"&amp;$D43),0)</f>
        <v>0</v>
      </c>
      <c r="J43" cm="1">
        <f t="array" aca="1" ref="J43" ca="1">IF($G43="NA",(INDIRECT($C43&amp;"!"&amp;"$K"&amp;$D43)),0)</f>
        <v>0</v>
      </c>
      <c r="K43" s="4">
        <f t="shared" ca="1" si="0"/>
        <v>0</v>
      </c>
      <c r="L43" s="3">
        <f t="shared" ca="1" si="2"/>
        <v>0</v>
      </c>
      <c r="M43" s="5" cm="1">
        <f t="array" aca="1" ref="M43" ca="1">IF((INDIRECT($C43&amp;"!"&amp;"$D"&amp;$D43))="",,_xlfn.IFS(INDIRECT($C43&amp;"!"&amp;"$E"&amp;$D43)&lt;(1/3),INDIRECT($C43&amp;"!"&amp;"$E"&amp;$D43)-INDIRECT($C43&amp;"!"&amp;"$D"&amp;$D43),INDIRECT($C43&amp;"!"&amp;"$E"&amp;$D43)&gt;=(1/3),Data!$H$3-(INDIRECT($C43&amp;"!"&amp;"$D"&amp;$D43))))+INDIRECT($C43&amp;"!"&amp;"$H"&amp;$D43)</f>
        <v>0</v>
      </c>
      <c r="N43" s="5">
        <f t="shared" ca="1" si="3"/>
        <v>0</v>
      </c>
      <c r="O43" s="6">
        <f t="shared" ca="1" si="4"/>
        <v>0</v>
      </c>
      <c r="P43" s="5" cm="1">
        <f t="array" aca="1" ref="P43" ca="1">IF((INDIRECT($C43&amp;"!"&amp;"$D"&amp;$D43))="",,_xlfn.IFS(INDIRECT($C43&amp;"!"&amp;"$D"&amp;$D43)&gt;(2/3),INDIRECT($C43&amp;"!"&amp;"$E"&amp;$D43)-INDIRECT($C43&amp;"!"&amp;"$D"&amp;$D43),INDIRECT($C43&amp;"!"&amp;"$D"&amp;$D43)&lt;=(2/3),INDIRECT($C43&amp;"!"&amp;"$E"&amp;$D43)-Data!$H$4))+INDIRECT($C43&amp;"!"&amp;"$J"&amp;$D43)</f>
        <v>0</v>
      </c>
      <c r="Q43" s="4">
        <f t="shared" ca="1" si="5"/>
        <v>0</v>
      </c>
      <c r="R43" s="6">
        <f t="shared" ca="1" si="6"/>
        <v>0</v>
      </c>
      <c r="S43" s="4">
        <f ca="1">IF(VLOOKUP(A43,Data!B:E,4)&gt;=2,K43,N43+Q43)</f>
        <v>0</v>
      </c>
      <c r="T43" s="4">
        <f ca="1">IF(VLOOKUP(A43,Data!B:E,4)&gt;=2,,K43-N43-Q43)</f>
        <v>0</v>
      </c>
      <c r="V43" t="str">
        <f t="shared" ca="1" si="18"/>
        <v>Non</v>
      </c>
      <c r="W43" cm="1">
        <f t="array" aca="1" ref="W43" ca="1">_xlfn.IFS(AND(INDIRECT($C43&amp;"!"&amp;"$G"&amp;$D43)-INDIRECT($C43&amp;"!"&amp;"$F"&amp;$D43)&lt;0.5,INDIRECT($C43&amp;"!"&amp;"$G"&amp;$D43)=1,INDIRECT($C44&amp;"!"&amp;"$F"&amp;$D44)=0),0,AND(INDIRECT($C42&amp;"!"&amp;"$G"&amp;$D42)-INDIRECT($C42&amp;"!"&amp;"$F"&amp;$D42)&lt;0.5,INDIRECT($C42&amp;"!"&amp;"$G"&amp;$D42)=1,INDIRECT($C43&amp;"!"&amp;"$F"&amp;$D43)=0),INDIRECT($C42&amp;"!"&amp;"$F"&amp;$D42),AND(INDIRECT($C42&amp;"!"&amp;"$G"&amp;$D42)-INDIRECT($C42&amp;"!"&amp;"$F"&amp;$D42)&lt;=0.5,INDIRECT($C42&amp;"!"&amp;"$G"&amp;$D42)=1,INDIRECT($C43&amp;"!"&amp;"$F"&amp;$D43)=0),Calculs!X42,AND(INDIRECT($C43&amp;"!"&amp;"$F"&amp;$D43)=0,INDIRECT($C42&amp;"!"&amp;"$G"&amp;$D42)=1),AH42,TRUE,INDIRECT($C43&amp;"!"&amp;"$F"&amp;$D43))</f>
        <v>0</v>
      </c>
      <c r="X43" cm="1">
        <f t="array" aca="1" ref="X43" ca="1">IF(AND(INDIRECT($C43&amp;"!"&amp;"$G"&amp;$D43)-INDIRECT($C43&amp;"!"&amp;"$F"&amp;$D43)&lt;0.5,INDIRECT($C43&amp;"!"&amp;"$G"&amp;$D43)=1,INDIRECT($C44&amp;"!"&amp;"$F"&amp;$D44)=0),0,IF(OR(INDIRECT($C43&amp;"!"&amp;"$G"&amp;$D43)=1,AND(INDIRECT($C43&amp;"!"&amp;"$G"&amp;$D43)&lt;&gt;1,INDIRECT($C43&amp;"!"&amp;"$G"&amp;$D43)&gt;Calculs!W43+0.5)),Calculs!W43+0.5,INDIRECT($C43&amp;"!"&amp;"$G"&amp;$D43)+ROUND(W43,0)))</f>
        <v>0</v>
      </c>
      <c r="Y43">
        <f t="shared" ca="1" si="19"/>
        <v>0</v>
      </c>
      <c r="Z43" cm="1">
        <f t="array" aca="1" ref="Z43" ca="1">IF(AND(W43=INT(W43),INDIRECT($C43&amp;"!"&amp;"$F"&amp;$D43)&lt;&gt;""),W43+1,ROUNDUP(W43,0))</f>
        <v>0</v>
      </c>
      <c r="AA43">
        <f t="shared" ca="1" si="20"/>
        <v>0</v>
      </c>
      <c r="AB43" t="str">
        <f t="shared" ca="1" si="21"/>
        <v>Oui</v>
      </c>
      <c r="AC43">
        <f t="shared" ca="1" si="22"/>
        <v>0</v>
      </c>
      <c r="AD43" t="str">
        <f t="shared" ca="1" si="10"/>
        <v>Oui</v>
      </c>
      <c r="AE43" t="str">
        <f t="shared" ca="1" si="23"/>
        <v/>
      </c>
      <c r="AF43" t="str">
        <f t="shared" ca="1" si="24"/>
        <v>Non</v>
      </c>
      <c r="AG43" cm="1">
        <f t="array" aca="1" ref="AG43" ca="1">IF(INDIRECT($C43&amp;"!"&amp;"$G"&amp;$D43)-INDIRECT($C43&amp;"!"&amp;"$F"&amp;$D43)&lt;=0.5,0,IF(AND(INDIRECT($C43&amp;"!"&amp;"$F"&amp;$D43)=0,INDIRECT($C42&amp;"!"&amp;"$G"&amp;$D42)=1),X43,INDIRECT($C43&amp;"!"&amp;"$F"&amp;$D43)))</f>
        <v>0</v>
      </c>
      <c r="AH43" cm="1">
        <f t="array" aca="1" ref="AH43" ca="1">IF(INDIRECT($C43&amp;"!"&amp;"$G"&amp;$D43)-INDIRECT($C43&amp;"!"&amp;"$F"&amp;$D43)&lt;=0.5,0,IF(OR(INDIRECT($C43&amp;"!"&amp;"$G"&amp;$D43)=1,AND(INDIRECT($C43&amp;"!"&amp;"$G"&amp;$D43)&lt;&gt;1,INDIRECT($C43&amp;"!"&amp;"$G"&amp;$D43)&gt;Calculs!AG43+0.5)),Calculs!AG43+0.5,INDIRECT($C43&amp;"!"&amp;"$G"&amp;$D43)+ROUND(AG43,0)))</f>
        <v>0</v>
      </c>
      <c r="AI43">
        <f t="shared" ca="1" si="25"/>
        <v>0</v>
      </c>
      <c r="AJ43" cm="1">
        <f t="array" aca="1" ref="AJ43" ca="1">IF(AND(AG43=INT(AG43),INDIRECT($C43&amp;"!"&amp;"$F"&amp;$D43)&lt;&gt;""),AG43+1,ROUNDUP(AG43,0))</f>
        <v>0</v>
      </c>
      <c r="AK43">
        <f t="shared" ca="1" si="26"/>
        <v>0</v>
      </c>
      <c r="AL43" t="str">
        <f t="shared" ca="1" si="27"/>
        <v>Oui</v>
      </c>
      <c r="AM43">
        <f t="shared" ca="1" si="28"/>
        <v>0</v>
      </c>
      <c r="AN43" t="str">
        <f t="shared" ca="1" si="16"/>
        <v>Oui</v>
      </c>
      <c r="AO43" t="str">
        <f t="shared" ca="1" si="29"/>
        <v/>
      </c>
    </row>
    <row r="44" spans="1:41" x14ac:dyDescent="0.25">
      <c r="A44">
        <v>42</v>
      </c>
      <c r="B44">
        <f ca="1">Data!E44</f>
        <v>4</v>
      </c>
      <c r="C44" t="s">
        <v>59</v>
      </c>
      <c r="D44">
        <v>14</v>
      </c>
      <c r="E44" t="str">
        <f t="shared" ca="1" si="1"/>
        <v>Non</v>
      </c>
      <c r="F44" t="str">
        <f ca="1">IF(Data!$D44&gt;=3,"Oui","Non")</f>
        <v>Oui</v>
      </c>
      <c r="G44" s="4" t="str" cm="1">
        <f t="array" aca="1" ref="G44" ca="1">IF(OR(AND(Data!$E44=4,ISBLANK(INDIRECT($C44&amp;"!"&amp;"$D"&amp;$D44&amp;":$I"&amp;$D44))),$E44="Oui"),_xlfn.SWITCH(Informations!$E$10,"Oui",0.5,"Non",0.4,"Erreur"),"NA")</f>
        <v>Erreur</v>
      </c>
      <c r="H44" s="14" t="str" cm="1">
        <f t="array" aca="1" ref="H44" ca="1">_xlfn.SWITCH($G44,"NA",(INDIRECT($C44&amp;"!"&amp;"$E"&amp;$D44))-(INDIRECT($C44&amp;"!"&amp;"$D"&amp;$D44)),0.4,$G44,0.5,$G44,"Erreur","Erreur","Erreur")</f>
        <v>Erreur</v>
      </c>
      <c r="I44" cm="1">
        <f t="array" aca="1" ref="I44" ca="1">IF($G44="NA",INDIRECT($C44&amp;"!"&amp;"$H"&amp;$D44)+INDIRECT($C44&amp;"!"&amp;"$I"&amp;$D44)+INDIRECT($C44&amp;"!"&amp;"$J"&amp;$D44),0)</f>
        <v>0</v>
      </c>
      <c r="J44" cm="1">
        <f t="array" aca="1" ref="J44" ca="1">IF($G44="NA",(INDIRECT($C44&amp;"!"&amp;"$K"&amp;$D44)),0)</f>
        <v>0</v>
      </c>
      <c r="K44" s="4">
        <f t="shared" ca="1" si="0"/>
        <v>0</v>
      </c>
      <c r="L44" s="3">
        <f t="shared" ca="1" si="2"/>
        <v>0</v>
      </c>
      <c r="M44" s="5" cm="1">
        <f t="array" aca="1" ref="M44" ca="1">IF((INDIRECT($C44&amp;"!"&amp;"$D"&amp;$D44))="",,_xlfn.IFS(INDIRECT($C44&amp;"!"&amp;"$E"&amp;$D44)&lt;(1/3),INDIRECT($C44&amp;"!"&amp;"$E"&amp;$D44)-INDIRECT($C44&amp;"!"&amp;"$D"&amp;$D44),INDIRECT($C44&amp;"!"&amp;"$E"&amp;$D44)&gt;=(1/3),Data!$H$3-(INDIRECT($C44&amp;"!"&amp;"$D"&amp;$D44))))+INDIRECT($C44&amp;"!"&amp;"$H"&amp;$D44)</f>
        <v>0</v>
      </c>
      <c r="N44" s="5">
        <f t="shared" ca="1" si="3"/>
        <v>0</v>
      </c>
      <c r="O44" s="6">
        <f t="shared" ca="1" si="4"/>
        <v>0</v>
      </c>
      <c r="P44" s="5" cm="1">
        <f t="array" aca="1" ref="P44" ca="1">IF((INDIRECT($C44&amp;"!"&amp;"$D"&amp;$D44))="",,_xlfn.IFS(INDIRECT($C44&amp;"!"&amp;"$D"&amp;$D44)&gt;(2/3),INDIRECT($C44&amp;"!"&amp;"$E"&amp;$D44)-INDIRECT($C44&amp;"!"&amp;"$D"&amp;$D44),INDIRECT($C44&amp;"!"&amp;"$D"&amp;$D44)&lt;=(2/3),INDIRECT($C44&amp;"!"&amp;"$E"&amp;$D44)-Data!$H$4))+INDIRECT($C44&amp;"!"&amp;"$J"&amp;$D44)</f>
        <v>0</v>
      </c>
      <c r="Q44" s="4">
        <f t="shared" ca="1" si="5"/>
        <v>0</v>
      </c>
      <c r="R44" s="6">
        <f t="shared" ca="1" si="6"/>
        <v>0</v>
      </c>
      <c r="S44" s="4">
        <f ca="1">IF(VLOOKUP(A44,Data!B:E,4)&gt;=2,K44,N44+Q44)</f>
        <v>0</v>
      </c>
      <c r="T44" s="4">
        <f ca="1">IF(VLOOKUP(A44,Data!B:E,4)&gt;=2,,K44-N44-Q44)</f>
        <v>0</v>
      </c>
      <c r="V44" t="str">
        <f t="shared" ca="1" si="18"/>
        <v>Non</v>
      </c>
      <c r="W44" cm="1">
        <f t="array" aca="1" ref="W44" ca="1">_xlfn.IFS(AND(INDIRECT($C44&amp;"!"&amp;"$G"&amp;$D44)-INDIRECT($C44&amp;"!"&amp;"$F"&amp;$D44)&lt;0.5,INDIRECT($C44&amp;"!"&amp;"$G"&amp;$D44)=1,INDIRECT($C45&amp;"!"&amp;"$F"&amp;$D45)=0),0,AND(INDIRECT($C43&amp;"!"&amp;"$G"&amp;$D43)-INDIRECT($C43&amp;"!"&amp;"$F"&amp;$D43)&lt;0.5,INDIRECT($C43&amp;"!"&amp;"$G"&amp;$D43)=1,INDIRECT($C44&amp;"!"&amp;"$F"&amp;$D44)=0),INDIRECT($C43&amp;"!"&amp;"$F"&amp;$D43),AND(INDIRECT($C43&amp;"!"&amp;"$G"&amp;$D43)-INDIRECT($C43&amp;"!"&amp;"$F"&amp;$D43)&lt;=0.5,INDIRECT($C43&amp;"!"&amp;"$G"&amp;$D43)=1,INDIRECT($C44&amp;"!"&amp;"$F"&amp;$D44)=0),Calculs!X43,AND(INDIRECT($C44&amp;"!"&amp;"$F"&amp;$D44)=0,INDIRECT($C43&amp;"!"&amp;"$G"&amp;$D43)=1),AH43,TRUE,INDIRECT($C44&amp;"!"&amp;"$F"&amp;$D44))</f>
        <v>0</v>
      </c>
      <c r="X44" cm="1">
        <f t="array" aca="1" ref="X44" ca="1">IF(AND(INDIRECT($C44&amp;"!"&amp;"$G"&amp;$D44)-INDIRECT($C44&amp;"!"&amp;"$F"&amp;$D44)&lt;0.5,INDIRECT($C44&amp;"!"&amp;"$G"&amp;$D44)=1,INDIRECT($C45&amp;"!"&amp;"$F"&amp;$D45)=0),0,IF(OR(INDIRECT($C44&amp;"!"&amp;"$G"&amp;$D44)=1,AND(INDIRECT($C44&amp;"!"&amp;"$G"&amp;$D44)&lt;&gt;1,INDIRECT($C44&amp;"!"&amp;"$G"&amp;$D44)&gt;Calculs!W44+0.5)),Calculs!W44+0.5,INDIRECT($C44&amp;"!"&amp;"$G"&amp;$D44)+ROUND(W44,0)))</f>
        <v>0</v>
      </c>
      <c r="Y44">
        <f t="shared" ca="1" si="19"/>
        <v>0</v>
      </c>
      <c r="Z44" cm="1">
        <f t="array" aca="1" ref="Z44" ca="1">IF(AND(W44=INT(W44),INDIRECT($C44&amp;"!"&amp;"$F"&amp;$D44)&lt;&gt;""),W44+1,ROUNDUP(W44,0))</f>
        <v>0</v>
      </c>
      <c r="AA44">
        <f t="shared" ca="1" si="20"/>
        <v>0</v>
      </c>
      <c r="AB44" t="str">
        <f t="shared" ca="1" si="21"/>
        <v>Oui</v>
      </c>
      <c r="AC44">
        <f t="shared" ca="1" si="22"/>
        <v>0</v>
      </c>
      <c r="AD44" t="str">
        <f t="shared" ca="1" si="10"/>
        <v>Oui</v>
      </c>
      <c r="AE44" t="str">
        <f t="shared" ca="1" si="23"/>
        <v/>
      </c>
      <c r="AF44" t="str">
        <f t="shared" ca="1" si="24"/>
        <v>Non</v>
      </c>
      <c r="AG44" cm="1">
        <f t="array" aca="1" ref="AG44" ca="1">IF(INDIRECT($C44&amp;"!"&amp;"$G"&amp;$D44)-INDIRECT($C44&amp;"!"&amp;"$F"&amp;$D44)&lt;=0.5,0,IF(AND(INDIRECT($C44&amp;"!"&amp;"$F"&amp;$D44)=0,INDIRECT($C43&amp;"!"&amp;"$G"&amp;$D43)=1),X44,INDIRECT($C44&amp;"!"&amp;"$F"&amp;$D44)))</f>
        <v>0</v>
      </c>
      <c r="AH44" cm="1">
        <f t="array" aca="1" ref="AH44" ca="1">IF(INDIRECT($C44&amp;"!"&amp;"$G"&amp;$D44)-INDIRECT($C44&amp;"!"&amp;"$F"&amp;$D44)&lt;=0.5,0,IF(OR(INDIRECT($C44&amp;"!"&amp;"$G"&amp;$D44)=1,AND(INDIRECT($C44&amp;"!"&amp;"$G"&amp;$D44)&lt;&gt;1,INDIRECT($C44&amp;"!"&amp;"$G"&amp;$D44)&gt;Calculs!AG44+0.5)),Calculs!AG44+0.5,INDIRECT($C44&amp;"!"&amp;"$G"&amp;$D44)+ROUND(AG44,0)))</f>
        <v>0</v>
      </c>
      <c r="AI44">
        <f t="shared" ca="1" si="25"/>
        <v>0</v>
      </c>
      <c r="AJ44" cm="1">
        <f t="array" aca="1" ref="AJ44" ca="1">IF(AND(AG44=INT(AG44),INDIRECT($C44&amp;"!"&amp;"$F"&amp;$D44)&lt;&gt;""),AG44+1,ROUNDUP(AG44,0))</f>
        <v>0</v>
      </c>
      <c r="AK44">
        <f t="shared" ca="1" si="26"/>
        <v>0</v>
      </c>
      <c r="AL44" t="str">
        <f t="shared" ca="1" si="27"/>
        <v>Oui</v>
      </c>
      <c r="AM44">
        <f t="shared" ca="1" si="28"/>
        <v>0</v>
      </c>
      <c r="AN44" t="str">
        <f t="shared" ca="1" si="16"/>
        <v>Oui</v>
      </c>
      <c r="AO44" t="str">
        <f t="shared" ca="1" si="29"/>
        <v/>
      </c>
    </row>
    <row r="45" spans="1:41" x14ac:dyDescent="0.25">
      <c r="A45">
        <v>43</v>
      </c>
      <c r="B45">
        <f ca="1">Data!E45</f>
        <v>1</v>
      </c>
      <c r="C45" t="s">
        <v>59</v>
      </c>
      <c r="D45">
        <v>15</v>
      </c>
      <c r="E45" t="str">
        <f t="shared" ca="1" si="1"/>
        <v>Non</v>
      </c>
      <c r="F45" t="str">
        <f ca="1">IF(Data!$D45&gt;=3,"Oui","Non")</f>
        <v>Non</v>
      </c>
      <c r="G45" s="4" t="str" cm="1">
        <f t="array" aca="1" ref="G45" ca="1">IF(OR(AND(Data!$E45=4,ISBLANK(INDIRECT($C45&amp;"!"&amp;"$D"&amp;$D45&amp;":$I"&amp;$D45))),$E45="Oui"),_xlfn.SWITCH(Informations!$E$10,"Oui",0.5,"Non",0.4,"Erreur"),"NA")</f>
        <v>NA</v>
      </c>
      <c r="H45" s="14" cm="1">
        <f t="array" aca="1" ref="H45" ca="1">_xlfn.SWITCH($G45,"NA",(INDIRECT($C45&amp;"!"&amp;"$E"&amp;$D45))-(INDIRECT($C45&amp;"!"&amp;"$D"&amp;$D45)),0.4,$G45,0.5,$G45,"Erreur","Erreur","Erreur")</f>
        <v>0</v>
      </c>
      <c r="I45" cm="1">
        <f t="array" aca="1" ref="I45" ca="1">IF($G45="NA",INDIRECT($C45&amp;"!"&amp;"$H"&amp;$D45)+INDIRECT($C45&amp;"!"&amp;"$I"&amp;$D45)+INDIRECT($C45&amp;"!"&amp;"$J"&amp;$D45),0)</f>
        <v>0</v>
      </c>
      <c r="J45" cm="1">
        <f t="array" aca="1" ref="J45" ca="1">IF($G45="NA",(INDIRECT($C45&amp;"!"&amp;"$K"&amp;$D45)),0)</f>
        <v>0</v>
      </c>
      <c r="K45" s="4">
        <f t="shared" ca="1" si="0"/>
        <v>0</v>
      </c>
      <c r="L45" s="3">
        <f t="shared" ca="1" si="2"/>
        <v>0</v>
      </c>
      <c r="M45" s="5" cm="1">
        <f t="array" aca="1" ref="M45" ca="1">IF((INDIRECT($C45&amp;"!"&amp;"$D"&amp;$D45))="",,_xlfn.IFS(INDIRECT($C45&amp;"!"&amp;"$E"&amp;$D45)&lt;(1/3),INDIRECT($C45&amp;"!"&amp;"$E"&amp;$D45)-INDIRECT($C45&amp;"!"&amp;"$D"&amp;$D45),INDIRECT($C45&amp;"!"&amp;"$E"&amp;$D45)&gt;=(1/3),Data!$H$3-(INDIRECT($C45&amp;"!"&amp;"$D"&amp;$D45))))+INDIRECT($C45&amp;"!"&amp;"$H"&amp;$D45)</f>
        <v>0</v>
      </c>
      <c r="N45" s="5">
        <f t="shared" ca="1" si="3"/>
        <v>0</v>
      </c>
      <c r="O45" s="6">
        <f t="shared" ca="1" si="4"/>
        <v>0</v>
      </c>
      <c r="P45" s="5" cm="1">
        <f t="array" aca="1" ref="P45" ca="1">IF((INDIRECT($C45&amp;"!"&amp;"$D"&amp;$D45))="",,_xlfn.IFS(INDIRECT($C45&amp;"!"&amp;"$D"&amp;$D45)&gt;(2/3),INDIRECT($C45&amp;"!"&amp;"$E"&amp;$D45)-INDIRECT($C45&amp;"!"&amp;"$D"&amp;$D45),INDIRECT($C45&amp;"!"&amp;"$D"&amp;$D45)&lt;=(2/3),INDIRECT($C45&amp;"!"&amp;"$E"&amp;$D45)-Data!$H$4))+INDIRECT($C45&amp;"!"&amp;"$J"&amp;$D45)</f>
        <v>0</v>
      </c>
      <c r="Q45" s="4">
        <f t="shared" ca="1" si="5"/>
        <v>0</v>
      </c>
      <c r="R45" s="6">
        <f t="shared" ca="1" si="6"/>
        <v>0</v>
      </c>
      <c r="S45" s="4">
        <f ca="1">IF(VLOOKUP(A45,Data!B:E,4)&gt;=2,K45,N45+Q45)</f>
        <v>0</v>
      </c>
      <c r="T45" s="4">
        <f ca="1">IF(VLOOKUP(A45,Data!B:E,4)&gt;=2,,K45-N45-Q45)</f>
        <v>0</v>
      </c>
      <c r="V45" t="str">
        <f t="shared" ca="1" si="18"/>
        <v>Non</v>
      </c>
      <c r="W45" cm="1">
        <f t="array" aca="1" ref="W45" ca="1">_xlfn.IFS(AND(INDIRECT($C45&amp;"!"&amp;"$G"&amp;$D45)-INDIRECT($C45&amp;"!"&amp;"$F"&amp;$D45)&lt;0.5,INDIRECT($C45&amp;"!"&amp;"$G"&amp;$D45)=1,INDIRECT($C46&amp;"!"&amp;"$F"&amp;$D46)=0),0,AND(INDIRECT($C44&amp;"!"&amp;"$G"&amp;$D44)-INDIRECT($C44&amp;"!"&amp;"$F"&amp;$D44)&lt;0.5,INDIRECT($C44&amp;"!"&amp;"$G"&amp;$D44)=1,INDIRECT($C45&amp;"!"&amp;"$F"&amp;$D45)=0),INDIRECT($C44&amp;"!"&amp;"$F"&amp;$D44),AND(INDIRECT($C44&amp;"!"&amp;"$G"&amp;$D44)-INDIRECT($C44&amp;"!"&amp;"$F"&amp;$D44)&lt;=0.5,INDIRECT($C44&amp;"!"&amp;"$G"&amp;$D44)=1,INDIRECT($C45&amp;"!"&amp;"$F"&amp;$D45)=0),Calculs!X44,AND(INDIRECT($C45&amp;"!"&amp;"$F"&amp;$D45)=0,INDIRECT($C44&amp;"!"&amp;"$G"&amp;$D44)=1),AH44,TRUE,INDIRECT($C45&amp;"!"&amp;"$F"&amp;$D45))</f>
        <v>0</v>
      </c>
      <c r="X45" cm="1">
        <f t="array" aca="1" ref="X45" ca="1">IF(AND(INDIRECT($C45&amp;"!"&amp;"$G"&amp;$D45)-INDIRECT($C45&amp;"!"&amp;"$F"&amp;$D45)&lt;0.5,INDIRECT($C45&amp;"!"&amp;"$G"&amp;$D45)=1,INDIRECT($C46&amp;"!"&amp;"$F"&amp;$D46)=0),0,IF(OR(INDIRECT($C45&amp;"!"&amp;"$G"&amp;$D45)=1,AND(INDIRECT($C45&amp;"!"&amp;"$G"&amp;$D45)&lt;&gt;1,INDIRECT($C45&amp;"!"&amp;"$G"&amp;$D45)&gt;Calculs!W45+0.5)),Calculs!W45+0.5,INDIRECT($C45&amp;"!"&amp;"$G"&amp;$D45)+ROUND(W45,0)))</f>
        <v>0</v>
      </c>
      <c r="Y45">
        <f t="shared" ca="1" si="19"/>
        <v>0</v>
      </c>
      <c r="Z45" cm="1">
        <f t="array" aca="1" ref="Z45" ca="1">IF(AND(W45=INT(W45),INDIRECT($C45&amp;"!"&amp;"$F"&amp;$D45)&lt;&gt;""),W45+1,ROUNDUP(W45,0))</f>
        <v>0</v>
      </c>
      <c r="AA45">
        <f t="shared" ca="1" si="20"/>
        <v>0</v>
      </c>
      <c r="AB45" t="str">
        <f t="shared" ca="1" si="21"/>
        <v>Oui</v>
      </c>
      <c r="AC45">
        <f t="shared" ca="1" si="22"/>
        <v>0</v>
      </c>
      <c r="AD45" t="str">
        <f t="shared" ca="1" si="10"/>
        <v>Oui</v>
      </c>
      <c r="AE45" t="str">
        <f t="shared" ca="1" si="23"/>
        <v/>
      </c>
      <c r="AF45" t="str">
        <f t="shared" ca="1" si="24"/>
        <v>Non</v>
      </c>
      <c r="AG45" cm="1">
        <f t="array" aca="1" ref="AG45" ca="1">IF(INDIRECT($C45&amp;"!"&amp;"$G"&amp;$D45)-INDIRECT($C45&amp;"!"&amp;"$F"&amp;$D45)&lt;=0.5,0,IF(AND(INDIRECT($C45&amp;"!"&amp;"$F"&amp;$D45)=0,INDIRECT($C44&amp;"!"&amp;"$G"&amp;$D44)=1),X45,INDIRECT($C45&amp;"!"&amp;"$F"&amp;$D45)))</f>
        <v>0</v>
      </c>
      <c r="AH45" cm="1">
        <f t="array" aca="1" ref="AH45" ca="1">IF(INDIRECT($C45&amp;"!"&amp;"$G"&amp;$D45)-INDIRECT($C45&amp;"!"&amp;"$F"&amp;$D45)&lt;=0.5,0,IF(OR(INDIRECT($C45&amp;"!"&amp;"$G"&amp;$D45)=1,AND(INDIRECT($C45&amp;"!"&amp;"$G"&amp;$D45)&lt;&gt;1,INDIRECT($C45&amp;"!"&amp;"$G"&amp;$D45)&gt;Calculs!AG45+0.5)),Calculs!AG45+0.5,INDIRECT($C45&amp;"!"&amp;"$G"&amp;$D45)+ROUND(AG45,0)))</f>
        <v>0</v>
      </c>
      <c r="AI45">
        <f t="shared" ca="1" si="25"/>
        <v>0</v>
      </c>
      <c r="AJ45" cm="1">
        <f t="array" aca="1" ref="AJ45" ca="1">IF(AND(AG45=INT(AG45),INDIRECT($C45&amp;"!"&amp;"$F"&amp;$D45)&lt;&gt;""),AG45+1,ROUNDUP(AG45,0))</f>
        <v>0</v>
      </c>
      <c r="AK45">
        <f t="shared" ca="1" si="26"/>
        <v>0</v>
      </c>
      <c r="AL45" t="str">
        <f t="shared" ca="1" si="27"/>
        <v>Oui</v>
      </c>
      <c r="AM45">
        <f t="shared" ca="1" si="28"/>
        <v>0</v>
      </c>
      <c r="AN45" t="str">
        <f t="shared" ca="1" si="16"/>
        <v>Oui</v>
      </c>
      <c r="AO45" t="str">
        <f t="shared" ca="1" si="29"/>
        <v/>
      </c>
    </row>
    <row r="46" spans="1:41" x14ac:dyDescent="0.25">
      <c r="A46">
        <v>44</v>
      </c>
      <c r="B46">
        <f ca="1">Data!E46</f>
        <v>2</v>
      </c>
      <c r="C46" t="s">
        <v>59</v>
      </c>
      <c r="D46">
        <v>16</v>
      </c>
      <c r="E46" t="str">
        <f t="shared" ca="1" si="1"/>
        <v>Non</v>
      </c>
      <c r="F46" t="str">
        <f ca="1">IF(Data!$D46&gt;=3,"Oui","Non")</f>
        <v>Non</v>
      </c>
      <c r="G46" s="4" t="str" cm="1">
        <f t="array" aca="1" ref="G46" ca="1">IF(OR(AND(Data!$E46=4,ISBLANK(INDIRECT($C46&amp;"!"&amp;"$D"&amp;$D46&amp;":$I"&amp;$D46))),$E46="Oui"),_xlfn.SWITCH(Informations!$E$10,"Oui",0.5,"Non",0.4,"Erreur"),"NA")</f>
        <v>NA</v>
      </c>
      <c r="H46" s="14" cm="1">
        <f t="array" aca="1" ref="H46" ca="1">_xlfn.SWITCH($G46,"NA",(INDIRECT($C46&amp;"!"&amp;"$E"&amp;$D46))-(INDIRECT($C46&amp;"!"&amp;"$D"&amp;$D46)),0.4,$G46,0.5,$G46,"Erreur","Erreur","Erreur")</f>
        <v>0</v>
      </c>
      <c r="I46" cm="1">
        <f t="array" aca="1" ref="I46" ca="1">IF($G46="NA",INDIRECT($C46&amp;"!"&amp;"$H"&amp;$D46)+INDIRECT($C46&amp;"!"&amp;"$I"&amp;$D46)+INDIRECT($C46&amp;"!"&amp;"$J"&amp;$D46),0)</f>
        <v>0</v>
      </c>
      <c r="J46" cm="1">
        <f t="array" aca="1" ref="J46" ca="1">IF($G46="NA",(INDIRECT($C46&amp;"!"&amp;"$K"&amp;$D46)),0)</f>
        <v>0</v>
      </c>
      <c r="K46" s="4">
        <f t="shared" ca="1" si="0"/>
        <v>0</v>
      </c>
      <c r="L46" s="3">
        <f t="shared" ca="1" si="2"/>
        <v>0</v>
      </c>
      <c r="M46" s="5" cm="1">
        <f t="array" aca="1" ref="M46" ca="1">IF((INDIRECT($C46&amp;"!"&amp;"$D"&amp;$D46))="",,_xlfn.IFS(INDIRECT($C46&amp;"!"&amp;"$E"&amp;$D46)&lt;(1/3),INDIRECT($C46&amp;"!"&amp;"$E"&amp;$D46)-INDIRECT($C46&amp;"!"&amp;"$D"&amp;$D46),INDIRECT($C46&amp;"!"&amp;"$E"&amp;$D46)&gt;=(1/3),Data!$H$3-(INDIRECT($C46&amp;"!"&amp;"$D"&amp;$D46))))+INDIRECT($C46&amp;"!"&amp;"$H"&amp;$D46)</f>
        <v>0</v>
      </c>
      <c r="N46" s="5">
        <f t="shared" ca="1" si="3"/>
        <v>0</v>
      </c>
      <c r="O46" s="6">
        <f t="shared" ca="1" si="4"/>
        <v>0</v>
      </c>
      <c r="P46" s="5" cm="1">
        <f t="array" aca="1" ref="P46" ca="1">IF((INDIRECT($C46&amp;"!"&amp;"$D"&amp;$D46))="",,_xlfn.IFS(INDIRECT($C46&amp;"!"&amp;"$D"&amp;$D46)&gt;(2/3),INDIRECT($C46&amp;"!"&amp;"$E"&amp;$D46)-INDIRECT($C46&amp;"!"&amp;"$D"&amp;$D46),INDIRECT($C46&amp;"!"&amp;"$D"&amp;$D46)&lt;=(2/3),INDIRECT($C46&amp;"!"&amp;"$E"&amp;$D46)-Data!$H$4))+INDIRECT($C46&amp;"!"&amp;"$J"&amp;$D46)</f>
        <v>0</v>
      </c>
      <c r="Q46" s="4">
        <f t="shared" ca="1" si="5"/>
        <v>0</v>
      </c>
      <c r="R46" s="6">
        <f t="shared" ca="1" si="6"/>
        <v>0</v>
      </c>
      <c r="S46" s="4">
        <f ca="1">IF(VLOOKUP(A46,Data!B:E,4)&gt;=2,K46,N46+Q46)</f>
        <v>0</v>
      </c>
      <c r="T46" s="4">
        <f ca="1">IF(VLOOKUP(A46,Data!B:E,4)&gt;=2,,K46-N46-Q46)</f>
        <v>0</v>
      </c>
      <c r="V46" t="str">
        <f t="shared" ca="1" si="18"/>
        <v>Non</v>
      </c>
      <c r="W46" cm="1">
        <f t="array" aca="1" ref="W46" ca="1">_xlfn.IFS(AND(INDIRECT($C46&amp;"!"&amp;"$G"&amp;$D46)-INDIRECT($C46&amp;"!"&amp;"$F"&amp;$D46)&lt;0.5,INDIRECT($C46&amp;"!"&amp;"$G"&amp;$D46)=1,INDIRECT($C47&amp;"!"&amp;"$F"&amp;$D47)=0),0,AND(INDIRECT($C45&amp;"!"&amp;"$G"&amp;$D45)-INDIRECT($C45&amp;"!"&amp;"$F"&amp;$D45)&lt;0.5,INDIRECT($C45&amp;"!"&amp;"$G"&amp;$D45)=1,INDIRECT($C46&amp;"!"&amp;"$F"&amp;$D46)=0),INDIRECT($C45&amp;"!"&amp;"$F"&amp;$D45),AND(INDIRECT($C45&amp;"!"&amp;"$G"&amp;$D45)-INDIRECT($C45&amp;"!"&amp;"$F"&amp;$D45)&lt;=0.5,INDIRECT($C45&amp;"!"&amp;"$G"&amp;$D45)=1,INDIRECT($C46&amp;"!"&amp;"$F"&amp;$D46)=0),Calculs!X45,AND(INDIRECT($C46&amp;"!"&amp;"$F"&amp;$D46)=0,INDIRECT($C45&amp;"!"&amp;"$G"&amp;$D45)=1),AH45,TRUE,INDIRECT($C46&amp;"!"&amp;"$F"&amp;$D46))</f>
        <v>0</v>
      </c>
      <c r="X46" cm="1">
        <f t="array" aca="1" ref="X46" ca="1">IF(AND(INDIRECT($C46&amp;"!"&amp;"$G"&amp;$D46)-INDIRECT($C46&amp;"!"&amp;"$F"&amp;$D46)&lt;0.5,INDIRECT($C46&amp;"!"&amp;"$G"&amp;$D46)=1,INDIRECT($C47&amp;"!"&amp;"$F"&amp;$D47)=0),0,IF(OR(INDIRECT($C46&amp;"!"&amp;"$G"&amp;$D46)=1,AND(INDIRECT($C46&amp;"!"&amp;"$G"&amp;$D46)&lt;&gt;1,INDIRECT($C46&amp;"!"&amp;"$G"&amp;$D46)&gt;Calculs!W46+0.5)),Calculs!W46+0.5,INDIRECT($C46&amp;"!"&amp;"$G"&amp;$D46)+ROUND(W46,0)))</f>
        <v>0</v>
      </c>
      <c r="Y46">
        <f t="shared" ca="1" si="19"/>
        <v>0</v>
      </c>
      <c r="Z46" cm="1">
        <f t="array" aca="1" ref="Z46" ca="1">IF(AND(W46=INT(W46),INDIRECT($C46&amp;"!"&amp;"$F"&amp;$D46)&lt;&gt;""),W46+1,ROUNDUP(W46,0))</f>
        <v>0</v>
      </c>
      <c r="AA46">
        <f t="shared" ca="1" si="20"/>
        <v>0</v>
      </c>
      <c r="AB46" t="str">
        <f t="shared" ca="1" si="21"/>
        <v>Oui</v>
      </c>
      <c r="AC46">
        <f t="shared" ca="1" si="22"/>
        <v>0</v>
      </c>
      <c r="AD46" t="str">
        <f t="shared" ca="1" si="10"/>
        <v>Oui</v>
      </c>
      <c r="AE46" t="str">
        <f t="shared" ca="1" si="23"/>
        <v/>
      </c>
      <c r="AF46" t="str">
        <f t="shared" ca="1" si="24"/>
        <v>Non</v>
      </c>
      <c r="AG46" cm="1">
        <f t="array" aca="1" ref="AG46" ca="1">IF(INDIRECT($C46&amp;"!"&amp;"$G"&amp;$D46)-INDIRECT($C46&amp;"!"&amp;"$F"&amp;$D46)&lt;=0.5,0,IF(AND(INDIRECT($C46&amp;"!"&amp;"$F"&amp;$D46)=0,INDIRECT($C45&amp;"!"&amp;"$G"&amp;$D45)=1),X46,INDIRECT($C46&amp;"!"&amp;"$F"&amp;$D46)))</f>
        <v>0</v>
      </c>
      <c r="AH46" cm="1">
        <f t="array" aca="1" ref="AH46" ca="1">IF(INDIRECT($C46&amp;"!"&amp;"$G"&amp;$D46)-INDIRECT($C46&amp;"!"&amp;"$F"&amp;$D46)&lt;=0.5,0,IF(OR(INDIRECT($C46&amp;"!"&amp;"$G"&amp;$D46)=1,AND(INDIRECT($C46&amp;"!"&amp;"$G"&amp;$D46)&lt;&gt;1,INDIRECT($C46&amp;"!"&amp;"$G"&amp;$D46)&gt;Calculs!AG46+0.5)),Calculs!AG46+0.5,INDIRECT($C46&amp;"!"&amp;"$G"&amp;$D46)+ROUND(AG46,0)))</f>
        <v>0</v>
      </c>
      <c r="AI46">
        <f t="shared" ca="1" si="25"/>
        <v>0</v>
      </c>
      <c r="AJ46" cm="1">
        <f t="array" aca="1" ref="AJ46" ca="1">IF(AND(AG46=INT(AG46),INDIRECT($C46&amp;"!"&amp;"$F"&amp;$D46)&lt;&gt;""),AG46+1,ROUNDUP(AG46,0))</f>
        <v>0</v>
      </c>
      <c r="AK46">
        <f t="shared" ca="1" si="26"/>
        <v>0</v>
      </c>
      <c r="AL46" t="str">
        <f t="shared" ca="1" si="27"/>
        <v>Oui</v>
      </c>
      <c r="AM46">
        <f t="shared" ca="1" si="28"/>
        <v>0</v>
      </c>
      <c r="AN46" t="str">
        <f t="shared" ca="1" si="16"/>
        <v>Oui</v>
      </c>
      <c r="AO46" t="str">
        <f t="shared" ca="1" si="29"/>
        <v/>
      </c>
    </row>
    <row r="47" spans="1:41" x14ac:dyDescent="0.25">
      <c r="A47">
        <v>45</v>
      </c>
      <c r="B47">
        <f ca="1">Data!E47</f>
        <v>3</v>
      </c>
      <c r="C47" t="s">
        <v>59</v>
      </c>
      <c r="D47">
        <v>17</v>
      </c>
      <c r="E47" t="str">
        <f t="shared" ca="1" si="1"/>
        <v>Non</v>
      </c>
      <c r="F47" t="str">
        <f ca="1">IF(Data!$D47&gt;=3,"Oui","Non")</f>
        <v>Non</v>
      </c>
      <c r="G47" s="4" t="str" cm="1">
        <f t="array" aca="1" ref="G47" ca="1">IF(OR(AND(Data!$E47=4,ISBLANK(INDIRECT($C47&amp;"!"&amp;"$D"&amp;$D47&amp;":$I"&amp;$D47))),$E47="Oui"),_xlfn.SWITCH(Informations!$E$10,"Oui",0.5,"Non",0.4,"Erreur"),"NA")</f>
        <v>NA</v>
      </c>
      <c r="H47" s="14" cm="1">
        <f t="array" aca="1" ref="H47" ca="1">_xlfn.SWITCH($G47,"NA",(INDIRECT($C47&amp;"!"&amp;"$E"&amp;$D47))-(INDIRECT($C47&amp;"!"&amp;"$D"&amp;$D47)),0.4,$G47,0.5,$G47,"Erreur","Erreur","Erreur")</f>
        <v>0</v>
      </c>
      <c r="I47" cm="1">
        <f t="array" aca="1" ref="I47" ca="1">IF($G47="NA",INDIRECT($C47&amp;"!"&amp;"$H"&amp;$D47)+INDIRECT($C47&amp;"!"&amp;"$I"&amp;$D47)+INDIRECT($C47&amp;"!"&amp;"$J"&amp;$D47),0)</f>
        <v>0</v>
      </c>
      <c r="J47" cm="1">
        <f t="array" aca="1" ref="J47" ca="1">IF($G47="NA",(INDIRECT($C47&amp;"!"&amp;"$K"&amp;$D47)),0)</f>
        <v>0</v>
      </c>
      <c r="K47" s="4">
        <f t="shared" ca="1" si="0"/>
        <v>0</v>
      </c>
      <c r="L47" s="3">
        <f t="shared" ca="1" si="2"/>
        <v>0</v>
      </c>
      <c r="M47" s="5" cm="1">
        <f t="array" aca="1" ref="M47" ca="1">IF((INDIRECT($C47&amp;"!"&amp;"$D"&amp;$D47))="",,_xlfn.IFS(INDIRECT($C47&amp;"!"&amp;"$E"&amp;$D47)&lt;(1/3),INDIRECT($C47&amp;"!"&amp;"$E"&amp;$D47)-INDIRECT($C47&amp;"!"&amp;"$D"&amp;$D47),INDIRECT($C47&amp;"!"&amp;"$E"&amp;$D47)&gt;=(1/3),Data!$H$3-(INDIRECT($C47&amp;"!"&amp;"$D"&amp;$D47))))+INDIRECT($C47&amp;"!"&amp;"$H"&amp;$D47)</f>
        <v>0</v>
      </c>
      <c r="N47" s="5">
        <f t="shared" ca="1" si="3"/>
        <v>0</v>
      </c>
      <c r="O47" s="6">
        <f t="shared" ca="1" si="4"/>
        <v>0</v>
      </c>
      <c r="P47" s="5" cm="1">
        <f t="array" aca="1" ref="P47" ca="1">IF((INDIRECT($C47&amp;"!"&amp;"$D"&amp;$D47))="",,_xlfn.IFS(INDIRECT($C47&amp;"!"&amp;"$D"&amp;$D47)&gt;(2/3),INDIRECT($C47&amp;"!"&amp;"$E"&amp;$D47)-INDIRECT($C47&amp;"!"&amp;"$D"&amp;$D47),INDIRECT($C47&amp;"!"&amp;"$D"&amp;$D47)&lt;=(2/3),INDIRECT($C47&amp;"!"&amp;"$E"&amp;$D47)-Data!$H$4))+INDIRECT($C47&amp;"!"&amp;"$J"&amp;$D47)</f>
        <v>0</v>
      </c>
      <c r="Q47" s="4">
        <f t="shared" ca="1" si="5"/>
        <v>0</v>
      </c>
      <c r="R47" s="6">
        <f t="shared" ca="1" si="6"/>
        <v>0</v>
      </c>
      <c r="S47" s="4">
        <f ca="1">IF(VLOOKUP(A47,Data!B:E,4)&gt;=2,K47,N47+Q47)</f>
        <v>0</v>
      </c>
      <c r="T47" s="4">
        <f ca="1">IF(VLOOKUP(A47,Data!B:E,4)&gt;=2,,K47-N47-Q47)</f>
        <v>0</v>
      </c>
      <c r="U47" s="4">
        <f t="shared" ref="U47" ca="1" si="33">SUM(K41:K47)</f>
        <v>0</v>
      </c>
      <c r="V47" t="str">
        <f t="shared" ca="1" si="18"/>
        <v>Non</v>
      </c>
      <c r="W47" cm="1">
        <f t="array" aca="1" ref="W47" ca="1">_xlfn.IFS(AND(INDIRECT($C47&amp;"!"&amp;"$G"&amp;$D47)-INDIRECT($C47&amp;"!"&amp;"$F"&amp;$D47)&lt;0.5,INDIRECT($C47&amp;"!"&amp;"$G"&amp;$D47)=1,INDIRECT($C48&amp;"!"&amp;"$F"&amp;$D48)=0),0,AND(INDIRECT($C46&amp;"!"&amp;"$G"&amp;$D46)-INDIRECT($C46&amp;"!"&amp;"$F"&amp;$D46)&lt;0.5,INDIRECT($C46&amp;"!"&amp;"$G"&amp;$D46)=1,INDIRECT($C47&amp;"!"&amp;"$F"&amp;$D47)=0),INDIRECT($C46&amp;"!"&amp;"$F"&amp;$D46),AND(INDIRECT($C46&amp;"!"&amp;"$G"&amp;$D46)-INDIRECT($C46&amp;"!"&amp;"$F"&amp;$D46)&lt;=0.5,INDIRECT($C46&amp;"!"&amp;"$G"&amp;$D46)=1,INDIRECT($C47&amp;"!"&amp;"$F"&amp;$D47)=0),Calculs!X46,AND(INDIRECT($C47&amp;"!"&amp;"$F"&amp;$D47)=0,INDIRECT($C46&amp;"!"&amp;"$G"&amp;$D46)=1),AH46,TRUE,INDIRECT($C47&amp;"!"&amp;"$F"&amp;$D47))</f>
        <v>0</v>
      </c>
      <c r="X47" cm="1">
        <f t="array" aca="1" ref="X47" ca="1">IF(AND(INDIRECT($C47&amp;"!"&amp;"$G"&amp;$D47)-INDIRECT($C47&amp;"!"&amp;"$F"&amp;$D47)&lt;0.5,INDIRECT($C47&amp;"!"&amp;"$G"&amp;$D47)=1,INDIRECT($C48&amp;"!"&amp;"$F"&amp;$D48)=0),0,IF(OR(INDIRECT($C47&amp;"!"&amp;"$G"&amp;$D47)=1,AND(INDIRECT($C47&amp;"!"&amp;"$G"&amp;$D47)&lt;&gt;1,INDIRECT($C47&amp;"!"&amp;"$G"&amp;$D47)&gt;Calculs!W47+0.5)),Calculs!W47+0.5,INDIRECT($C47&amp;"!"&amp;"$G"&amp;$D47)+ROUND(W47,0)))</f>
        <v>0</v>
      </c>
      <c r="Y47">
        <f t="shared" ca="1" si="19"/>
        <v>0</v>
      </c>
      <c r="Z47" cm="1">
        <f t="array" aca="1" ref="Z47" ca="1">IF(AND(W47=INT(W47),INDIRECT($C47&amp;"!"&amp;"$F"&amp;$D47)&lt;&gt;""),W47+1,ROUNDUP(W47,0))</f>
        <v>0</v>
      </c>
      <c r="AA47">
        <f t="shared" ca="1" si="20"/>
        <v>0</v>
      </c>
      <c r="AB47" t="str">
        <f t="shared" ca="1" si="21"/>
        <v>Oui</v>
      </c>
      <c r="AC47">
        <f t="shared" ca="1" si="22"/>
        <v>0</v>
      </c>
      <c r="AD47" t="str">
        <f t="shared" ca="1" si="10"/>
        <v>Oui</v>
      </c>
      <c r="AE47" t="str">
        <f t="shared" ca="1" si="23"/>
        <v/>
      </c>
      <c r="AF47" t="str">
        <f t="shared" ca="1" si="24"/>
        <v>Non</v>
      </c>
      <c r="AG47" cm="1">
        <f t="array" aca="1" ref="AG47" ca="1">IF(INDIRECT($C47&amp;"!"&amp;"$G"&amp;$D47)-INDIRECT($C47&amp;"!"&amp;"$F"&amp;$D47)&lt;=0.5,0,IF(AND(INDIRECT($C47&amp;"!"&amp;"$F"&amp;$D47)=0,INDIRECT($C46&amp;"!"&amp;"$G"&amp;$D46)=1),X47,INDIRECT($C47&amp;"!"&amp;"$F"&amp;$D47)))</f>
        <v>0</v>
      </c>
      <c r="AH47" cm="1">
        <f t="array" aca="1" ref="AH47" ca="1">IF(INDIRECT($C47&amp;"!"&amp;"$G"&amp;$D47)-INDIRECT($C47&amp;"!"&amp;"$F"&amp;$D47)&lt;=0.5,0,IF(OR(INDIRECT($C47&amp;"!"&amp;"$G"&amp;$D47)=1,AND(INDIRECT($C47&amp;"!"&amp;"$G"&amp;$D47)&lt;&gt;1,INDIRECT($C47&amp;"!"&amp;"$G"&amp;$D47)&gt;Calculs!AG47+0.5)),Calculs!AG47+0.5,INDIRECT($C47&amp;"!"&amp;"$G"&amp;$D47)+ROUND(AG47,0)))</f>
        <v>0</v>
      </c>
      <c r="AI47">
        <f t="shared" ca="1" si="25"/>
        <v>0</v>
      </c>
      <c r="AJ47" cm="1">
        <f t="array" aca="1" ref="AJ47" ca="1">IF(AND(AG47=INT(AG47),INDIRECT($C47&amp;"!"&amp;"$F"&amp;$D47)&lt;&gt;""),AG47+1,ROUNDUP(AG47,0))</f>
        <v>0</v>
      </c>
      <c r="AK47">
        <f t="shared" ca="1" si="26"/>
        <v>0</v>
      </c>
      <c r="AL47" t="str">
        <f t="shared" ca="1" si="27"/>
        <v>Oui</v>
      </c>
      <c r="AM47">
        <f t="shared" ca="1" si="28"/>
        <v>0</v>
      </c>
      <c r="AN47" t="str">
        <f t="shared" ca="1" si="16"/>
        <v>Oui</v>
      </c>
      <c r="AO47" t="str">
        <f t="shared" ca="1" si="29"/>
        <v/>
      </c>
    </row>
    <row r="48" spans="1:41" x14ac:dyDescent="0.25">
      <c r="A48">
        <v>46</v>
      </c>
      <c r="B48">
        <f ca="1">Data!E48</f>
        <v>1</v>
      </c>
      <c r="C48" t="s">
        <v>59</v>
      </c>
      <c r="D48">
        <v>18</v>
      </c>
      <c r="E48" t="str">
        <f t="shared" ca="1" si="1"/>
        <v>Non</v>
      </c>
      <c r="F48" t="str">
        <f ca="1">IF(Data!$D48&gt;=3,"Oui","Non")</f>
        <v>Non</v>
      </c>
      <c r="G48" s="4" t="str" cm="1">
        <f t="array" aca="1" ref="G48" ca="1">IF(OR(AND(Data!$E48=4,ISBLANK(INDIRECT($C48&amp;"!"&amp;"$D"&amp;$D48&amp;":$I"&amp;$D48))),$E48="Oui"),_xlfn.SWITCH(Informations!$E$10,"Oui",0.5,"Non",0.4,"Erreur"),"NA")</f>
        <v>NA</v>
      </c>
      <c r="H48" s="14" cm="1">
        <f t="array" aca="1" ref="H48" ca="1">_xlfn.SWITCH($G48,"NA",(INDIRECT($C48&amp;"!"&amp;"$E"&amp;$D48))-(INDIRECT($C48&amp;"!"&amp;"$D"&amp;$D48)),0.4,$G48,0.5,$G48,"Erreur","Erreur","Erreur")</f>
        <v>0</v>
      </c>
      <c r="I48" cm="1">
        <f t="array" aca="1" ref="I48" ca="1">IF($G48="NA",INDIRECT($C48&amp;"!"&amp;"$H"&amp;$D48)+INDIRECT($C48&amp;"!"&amp;"$I"&amp;$D48)+INDIRECT($C48&amp;"!"&amp;"$J"&amp;$D48),0)</f>
        <v>0</v>
      </c>
      <c r="J48" cm="1">
        <f t="array" aca="1" ref="J48" ca="1">IF($G48="NA",(INDIRECT($C48&amp;"!"&amp;"$K"&amp;$D48)),0)</f>
        <v>0</v>
      </c>
      <c r="K48" s="4">
        <f t="shared" ca="1" si="0"/>
        <v>0</v>
      </c>
      <c r="L48" s="3">
        <f t="shared" ca="1" si="2"/>
        <v>0</v>
      </c>
      <c r="M48" s="5" cm="1">
        <f t="array" aca="1" ref="M48" ca="1">IF((INDIRECT($C48&amp;"!"&amp;"$D"&amp;$D48))="",,_xlfn.IFS(INDIRECT($C48&amp;"!"&amp;"$E"&amp;$D48)&lt;(1/3),INDIRECT($C48&amp;"!"&amp;"$E"&amp;$D48)-INDIRECT($C48&amp;"!"&amp;"$D"&amp;$D48),INDIRECT($C48&amp;"!"&amp;"$E"&amp;$D48)&gt;=(1/3),Data!$H$3-(INDIRECT($C48&amp;"!"&amp;"$D"&amp;$D48))))+INDIRECT($C48&amp;"!"&amp;"$H"&amp;$D48)</f>
        <v>0</v>
      </c>
      <c r="N48" s="5">
        <f t="shared" ca="1" si="3"/>
        <v>0</v>
      </c>
      <c r="O48" s="6">
        <f t="shared" ca="1" si="4"/>
        <v>0</v>
      </c>
      <c r="P48" s="5" cm="1">
        <f t="array" aca="1" ref="P48" ca="1">IF((INDIRECT($C48&amp;"!"&amp;"$D"&amp;$D48))="",,_xlfn.IFS(INDIRECT($C48&amp;"!"&amp;"$D"&amp;$D48)&gt;(2/3),INDIRECT($C48&amp;"!"&amp;"$E"&amp;$D48)-INDIRECT($C48&amp;"!"&amp;"$D"&amp;$D48),INDIRECT($C48&amp;"!"&amp;"$D"&amp;$D48)&lt;=(2/3),INDIRECT($C48&amp;"!"&amp;"$E"&amp;$D48)-Data!$H$4))+INDIRECT($C48&amp;"!"&amp;"$J"&amp;$D48)</f>
        <v>0</v>
      </c>
      <c r="Q48" s="4">
        <f t="shared" ca="1" si="5"/>
        <v>0</v>
      </c>
      <c r="R48" s="6">
        <f t="shared" ca="1" si="6"/>
        <v>0</v>
      </c>
      <c r="S48" s="4">
        <f ca="1">IF(VLOOKUP(A48,Data!B:E,4)&gt;=2,K48,N48+Q48)</f>
        <v>0</v>
      </c>
      <c r="T48" s="4">
        <f ca="1">IF(VLOOKUP(A48,Data!B:E,4)&gt;=2,,K48-N48-Q48)</f>
        <v>0</v>
      </c>
      <c r="V48" t="str">
        <f t="shared" ca="1" si="18"/>
        <v>Non</v>
      </c>
      <c r="W48" cm="1">
        <f t="array" aca="1" ref="W48" ca="1">_xlfn.IFS(AND(INDIRECT($C48&amp;"!"&amp;"$G"&amp;$D48)-INDIRECT($C48&amp;"!"&amp;"$F"&amp;$D48)&lt;0.5,INDIRECT($C48&amp;"!"&amp;"$G"&amp;$D48)=1,INDIRECT($C49&amp;"!"&amp;"$F"&amp;$D49)=0),0,AND(INDIRECT($C47&amp;"!"&amp;"$G"&amp;$D47)-INDIRECT($C47&amp;"!"&amp;"$F"&amp;$D47)&lt;0.5,INDIRECT($C47&amp;"!"&amp;"$G"&amp;$D47)=1,INDIRECT($C48&amp;"!"&amp;"$F"&amp;$D48)=0),INDIRECT($C47&amp;"!"&amp;"$F"&amp;$D47),AND(INDIRECT($C47&amp;"!"&amp;"$G"&amp;$D47)-INDIRECT($C47&amp;"!"&amp;"$F"&amp;$D47)&lt;=0.5,INDIRECT($C47&amp;"!"&amp;"$G"&amp;$D47)=1,INDIRECT($C48&amp;"!"&amp;"$F"&amp;$D48)=0),Calculs!X47,AND(INDIRECT($C48&amp;"!"&amp;"$F"&amp;$D48)=0,INDIRECT($C47&amp;"!"&amp;"$G"&amp;$D47)=1),AH47,TRUE,INDIRECT($C48&amp;"!"&amp;"$F"&amp;$D48))</f>
        <v>0</v>
      </c>
      <c r="X48" cm="1">
        <f t="array" aca="1" ref="X48" ca="1">IF(AND(INDIRECT($C48&amp;"!"&amp;"$G"&amp;$D48)-INDIRECT($C48&amp;"!"&amp;"$F"&amp;$D48)&lt;0.5,INDIRECT($C48&amp;"!"&amp;"$G"&amp;$D48)=1,INDIRECT($C49&amp;"!"&amp;"$F"&amp;$D49)=0),0,IF(OR(INDIRECT($C48&amp;"!"&amp;"$G"&amp;$D48)=1,AND(INDIRECT($C48&amp;"!"&amp;"$G"&amp;$D48)&lt;&gt;1,INDIRECT($C48&amp;"!"&amp;"$G"&amp;$D48)&gt;Calculs!W48+0.5)),Calculs!W48+0.5,INDIRECT($C48&amp;"!"&amp;"$G"&amp;$D48)+ROUND(W48,0)))</f>
        <v>0</v>
      </c>
      <c r="Y48">
        <f t="shared" ca="1" si="19"/>
        <v>0</v>
      </c>
      <c r="Z48" cm="1">
        <f t="array" aca="1" ref="Z48" ca="1">IF(AND(W48=INT(W48),INDIRECT($C48&amp;"!"&amp;"$F"&amp;$D48)&lt;&gt;""),W48+1,ROUNDUP(W48,0))</f>
        <v>0</v>
      </c>
      <c r="AA48">
        <f t="shared" ca="1" si="20"/>
        <v>0</v>
      </c>
      <c r="AB48" t="str">
        <f t="shared" ca="1" si="21"/>
        <v>Oui</v>
      </c>
      <c r="AC48">
        <f t="shared" ca="1" si="22"/>
        <v>0</v>
      </c>
      <c r="AD48" t="str">
        <f t="shared" ca="1" si="10"/>
        <v>Oui</v>
      </c>
      <c r="AE48" t="str">
        <f t="shared" ca="1" si="23"/>
        <v/>
      </c>
      <c r="AF48" t="str">
        <f t="shared" ca="1" si="24"/>
        <v>Non</v>
      </c>
      <c r="AG48" cm="1">
        <f t="array" aca="1" ref="AG48" ca="1">IF(INDIRECT($C48&amp;"!"&amp;"$G"&amp;$D48)-INDIRECT($C48&amp;"!"&amp;"$F"&amp;$D48)&lt;=0.5,0,IF(AND(INDIRECT($C48&amp;"!"&amp;"$F"&amp;$D48)=0,INDIRECT($C47&amp;"!"&amp;"$G"&amp;$D47)=1),X48,INDIRECT($C48&amp;"!"&amp;"$F"&amp;$D48)))</f>
        <v>0</v>
      </c>
      <c r="AH48" cm="1">
        <f t="array" aca="1" ref="AH48" ca="1">IF(INDIRECT($C48&amp;"!"&amp;"$G"&amp;$D48)-INDIRECT($C48&amp;"!"&amp;"$F"&amp;$D48)&lt;=0.5,0,IF(OR(INDIRECT($C48&amp;"!"&amp;"$G"&amp;$D48)=1,AND(INDIRECT($C48&amp;"!"&amp;"$G"&amp;$D48)&lt;&gt;1,INDIRECT($C48&amp;"!"&amp;"$G"&amp;$D48)&gt;Calculs!AG48+0.5)),Calculs!AG48+0.5,INDIRECT($C48&amp;"!"&amp;"$G"&amp;$D48)+ROUND(AG48,0)))</f>
        <v>0</v>
      </c>
      <c r="AI48">
        <f t="shared" ca="1" si="25"/>
        <v>0</v>
      </c>
      <c r="AJ48" cm="1">
        <f t="array" aca="1" ref="AJ48" ca="1">IF(AND(AG48=INT(AG48),INDIRECT($C48&amp;"!"&amp;"$F"&amp;$D48)&lt;&gt;""),AG48+1,ROUNDUP(AG48,0))</f>
        <v>0</v>
      </c>
      <c r="AK48">
        <f t="shared" ca="1" si="26"/>
        <v>0</v>
      </c>
      <c r="AL48" t="str">
        <f t="shared" ca="1" si="27"/>
        <v>Oui</v>
      </c>
      <c r="AM48">
        <f t="shared" ca="1" si="28"/>
        <v>0</v>
      </c>
      <c r="AN48" t="str">
        <f t="shared" ca="1" si="16"/>
        <v>Oui</v>
      </c>
      <c r="AO48" t="str">
        <f t="shared" ca="1" si="29"/>
        <v/>
      </c>
    </row>
    <row r="49" spans="1:41" x14ac:dyDescent="0.25">
      <c r="A49">
        <v>47</v>
      </c>
      <c r="B49">
        <f ca="1">Data!E49</f>
        <v>1</v>
      </c>
      <c r="C49" t="s">
        <v>59</v>
      </c>
      <c r="D49">
        <v>19</v>
      </c>
      <c r="E49" t="str">
        <f t="shared" ca="1" si="1"/>
        <v>Non</v>
      </c>
      <c r="F49" t="str">
        <f ca="1">IF(Data!$D49&gt;=3,"Oui","Non")</f>
        <v>Non</v>
      </c>
      <c r="G49" s="4" t="str" cm="1">
        <f t="array" aca="1" ref="G49" ca="1">IF(OR(AND(Data!$E49=4,ISBLANK(INDIRECT($C49&amp;"!"&amp;"$D"&amp;$D49&amp;":$I"&amp;$D49))),$E49="Oui"),_xlfn.SWITCH(Informations!$E$10,"Oui",0.5,"Non",0.4,"Erreur"),"NA")</f>
        <v>NA</v>
      </c>
      <c r="H49" s="14" cm="1">
        <f t="array" aca="1" ref="H49" ca="1">_xlfn.SWITCH($G49,"NA",(INDIRECT($C49&amp;"!"&amp;"$E"&amp;$D49))-(INDIRECT($C49&amp;"!"&amp;"$D"&amp;$D49)),0.4,$G49,0.5,$G49,"Erreur","Erreur","Erreur")</f>
        <v>0</v>
      </c>
      <c r="I49" cm="1">
        <f t="array" aca="1" ref="I49" ca="1">IF($G49="NA",INDIRECT($C49&amp;"!"&amp;"$H"&amp;$D49)+INDIRECT($C49&amp;"!"&amp;"$I"&amp;$D49)+INDIRECT($C49&amp;"!"&amp;"$J"&amp;$D49),0)</f>
        <v>0</v>
      </c>
      <c r="J49" cm="1">
        <f t="array" aca="1" ref="J49" ca="1">IF($G49="NA",(INDIRECT($C49&amp;"!"&amp;"$K"&amp;$D49)),0)</f>
        <v>0</v>
      </c>
      <c r="K49" s="4">
        <f t="shared" ca="1" si="0"/>
        <v>0</v>
      </c>
      <c r="L49" s="3">
        <f t="shared" ca="1" si="2"/>
        <v>0</v>
      </c>
      <c r="M49" s="5" cm="1">
        <f t="array" aca="1" ref="M49" ca="1">IF((INDIRECT($C49&amp;"!"&amp;"$D"&amp;$D49))="",,_xlfn.IFS(INDIRECT($C49&amp;"!"&amp;"$E"&amp;$D49)&lt;(1/3),INDIRECT($C49&amp;"!"&amp;"$E"&amp;$D49)-INDIRECT($C49&amp;"!"&amp;"$D"&amp;$D49),INDIRECT($C49&amp;"!"&amp;"$E"&amp;$D49)&gt;=(1/3),Data!$H$3-(INDIRECT($C49&amp;"!"&amp;"$D"&amp;$D49))))+INDIRECT($C49&amp;"!"&amp;"$H"&amp;$D49)</f>
        <v>0</v>
      </c>
      <c r="N49" s="5">
        <f t="shared" ca="1" si="3"/>
        <v>0</v>
      </c>
      <c r="O49" s="6">
        <f t="shared" ca="1" si="4"/>
        <v>0</v>
      </c>
      <c r="P49" s="5" cm="1">
        <f t="array" aca="1" ref="P49" ca="1">IF((INDIRECT($C49&amp;"!"&amp;"$D"&amp;$D49))="",,_xlfn.IFS(INDIRECT($C49&amp;"!"&amp;"$D"&amp;$D49)&gt;(2/3),INDIRECT($C49&amp;"!"&amp;"$E"&amp;$D49)-INDIRECT($C49&amp;"!"&amp;"$D"&amp;$D49),INDIRECT($C49&amp;"!"&amp;"$D"&amp;$D49)&lt;=(2/3),INDIRECT($C49&amp;"!"&amp;"$E"&amp;$D49)-Data!$H$4))+INDIRECT($C49&amp;"!"&amp;"$J"&amp;$D49)</f>
        <v>0</v>
      </c>
      <c r="Q49" s="4">
        <f t="shared" ca="1" si="5"/>
        <v>0</v>
      </c>
      <c r="R49" s="6">
        <f t="shared" ca="1" si="6"/>
        <v>0</v>
      </c>
      <c r="S49" s="4">
        <f ca="1">IF(VLOOKUP(A49,Data!B:E,4)&gt;=2,K49,N49+Q49)</f>
        <v>0</v>
      </c>
      <c r="T49" s="4">
        <f ca="1">IF(VLOOKUP(A49,Data!B:E,4)&gt;=2,,K49-N49-Q49)</f>
        <v>0</v>
      </c>
      <c r="V49" t="str">
        <f t="shared" ca="1" si="18"/>
        <v>Non</v>
      </c>
      <c r="W49" cm="1">
        <f t="array" aca="1" ref="W49" ca="1">_xlfn.IFS(AND(INDIRECT($C49&amp;"!"&amp;"$G"&amp;$D49)-INDIRECT($C49&amp;"!"&amp;"$F"&amp;$D49)&lt;0.5,INDIRECT($C49&amp;"!"&amp;"$G"&amp;$D49)=1,INDIRECT($C50&amp;"!"&amp;"$F"&amp;$D50)=0),0,AND(INDIRECT($C48&amp;"!"&amp;"$G"&amp;$D48)-INDIRECT($C48&amp;"!"&amp;"$F"&amp;$D48)&lt;0.5,INDIRECT($C48&amp;"!"&amp;"$G"&amp;$D48)=1,INDIRECT($C49&amp;"!"&amp;"$F"&amp;$D49)=0),INDIRECT($C48&amp;"!"&amp;"$F"&amp;$D48),AND(INDIRECT($C48&amp;"!"&amp;"$G"&amp;$D48)-INDIRECT($C48&amp;"!"&amp;"$F"&amp;$D48)&lt;=0.5,INDIRECT($C48&amp;"!"&amp;"$G"&amp;$D48)=1,INDIRECT($C49&amp;"!"&amp;"$F"&amp;$D49)=0),Calculs!X48,AND(INDIRECT($C49&amp;"!"&amp;"$F"&amp;$D49)=0,INDIRECT($C48&amp;"!"&amp;"$G"&amp;$D48)=1),AH48,TRUE,INDIRECT($C49&amp;"!"&amp;"$F"&amp;$D49))</f>
        <v>0</v>
      </c>
      <c r="X49" cm="1">
        <f t="array" aca="1" ref="X49" ca="1">IF(AND(INDIRECT($C49&amp;"!"&amp;"$G"&amp;$D49)-INDIRECT($C49&amp;"!"&amp;"$F"&amp;$D49)&lt;0.5,INDIRECT($C49&amp;"!"&amp;"$G"&amp;$D49)=1,INDIRECT($C50&amp;"!"&amp;"$F"&amp;$D50)=0),0,IF(OR(INDIRECT($C49&amp;"!"&amp;"$G"&amp;$D49)=1,AND(INDIRECT($C49&amp;"!"&amp;"$G"&amp;$D49)&lt;&gt;1,INDIRECT($C49&amp;"!"&amp;"$G"&amp;$D49)&gt;Calculs!W49+0.5)),Calculs!W49+0.5,INDIRECT($C49&amp;"!"&amp;"$G"&amp;$D49)+ROUND(W49,0)))</f>
        <v>0</v>
      </c>
      <c r="Y49">
        <f t="shared" ca="1" si="19"/>
        <v>0</v>
      </c>
      <c r="Z49" cm="1">
        <f t="array" aca="1" ref="Z49" ca="1">IF(AND(W49=INT(W49),INDIRECT($C49&amp;"!"&amp;"$F"&amp;$D49)&lt;&gt;""),W49+1,ROUNDUP(W49,0))</f>
        <v>0</v>
      </c>
      <c r="AA49">
        <f t="shared" ca="1" si="20"/>
        <v>0</v>
      </c>
      <c r="AB49" t="str">
        <f t="shared" ca="1" si="21"/>
        <v>Oui</v>
      </c>
      <c r="AC49">
        <f t="shared" ca="1" si="22"/>
        <v>0</v>
      </c>
      <c r="AD49" t="str">
        <f t="shared" ca="1" si="10"/>
        <v>Oui</v>
      </c>
      <c r="AE49" t="str">
        <f t="shared" ca="1" si="23"/>
        <v/>
      </c>
      <c r="AF49" t="str">
        <f t="shared" ca="1" si="24"/>
        <v>Non</v>
      </c>
      <c r="AG49" cm="1">
        <f t="array" aca="1" ref="AG49" ca="1">IF(INDIRECT($C49&amp;"!"&amp;"$G"&amp;$D49)-INDIRECT($C49&amp;"!"&amp;"$F"&amp;$D49)&lt;=0.5,0,IF(AND(INDIRECT($C49&amp;"!"&amp;"$F"&amp;$D49)=0,INDIRECT($C48&amp;"!"&amp;"$G"&amp;$D48)=1),X49,INDIRECT($C49&amp;"!"&amp;"$F"&amp;$D49)))</f>
        <v>0</v>
      </c>
      <c r="AH49" cm="1">
        <f t="array" aca="1" ref="AH49" ca="1">IF(INDIRECT($C49&amp;"!"&amp;"$G"&amp;$D49)-INDIRECT($C49&amp;"!"&amp;"$F"&amp;$D49)&lt;=0.5,0,IF(OR(INDIRECT($C49&amp;"!"&amp;"$G"&amp;$D49)=1,AND(INDIRECT($C49&amp;"!"&amp;"$G"&amp;$D49)&lt;&gt;1,INDIRECT($C49&amp;"!"&amp;"$G"&amp;$D49)&gt;Calculs!AG49+0.5)),Calculs!AG49+0.5,INDIRECT($C49&amp;"!"&amp;"$G"&amp;$D49)+ROUND(AG49,0)))</f>
        <v>0</v>
      </c>
      <c r="AI49">
        <f t="shared" ca="1" si="25"/>
        <v>0</v>
      </c>
      <c r="AJ49" cm="1">
        <f t="array" aca="1" ref="AJ49" ca="1">IF(AND(AG49=INT(AG49),INDIRECT($C49&amp;"!"&amp;"$F"&amp;$D49)&lt;&gt;""),AG49+1,ROUNDUP(AG49,0))</f>
        <v>0</v>
      </c>
      <c r="AK49">
        <f t="shared" ca="1" si="26"/>
        <v>0</v>
      </c>
      <c r="AL49" t="str">
        <f t="shared" ca="1" si="27"/>
        <v>Oui</v>
      </c>
      <c r="AM49">
        <f t="shared" ca="1" si="28"/>
        <v>0</v>
      </c>
      <c r="AN49" t="str">
        <f t="shared" ca="1" si="16"/>
        <v>Oui</v>
      </c>
      <c r="AO49" t="str">
        <f t="shared" ca="1" si="29"/>
        <v/>
      </c>
    </row>
    <row r="50" spans="1:41" x14ac:dyDescent="0.25">
      <c r="A50">
        <v>48</v>
      </c>
      <c r="B50">
        <f ca="1">Data!E50</f>
        <v>1</v>
      </c>
      <c r="C50" t="s">
        <v>59</v>
      </c>
      <c r="D50">
        <v>20</v>
      </c>
      <c r="E50" t="str">
        <f t="shared" ca="1" si="1"/>
        <v>Non</v>
      </c>
      <c r="F50" t="str">
        <f ca="1">IF(Data!$D50&gt;=3,"Oui","Non")</f>
        <v>Non</v>
      </c>
      <c r="G50" s="4" t="str" cm="1">
        <f t="array" aca="1" ref="G50" ca="1">IF(OR(AND(Data!$E50=4,ISBLANK(INDIRECT($C50&amp;"!"&amp;"$D"&amp;$D50&amp;":$I"&amp;$D50))),$E50="Oui"),_xlfn.SWITCH(Informations!$E$10,"Oui",0.5,"Non",0.4,"Erreur"),"NA")</f>
        <v>NA</v>
      </c>
      <c r="H50" s="14" cm="1">
        <f t="array" aca="1" ref="H50" ca="1">_xlfn.SWITCH($G50,"NA",(INDIRECT($C50&amp;"!"&amp;"$E"&amp;$D50))-(INDIRECT($C50&amp;"!"&amp;"$D"&amp;$D50)),0.4,$G50,0.5,$G50,"Erreur","Erreur","Erreur")</f>
        <v>0</v>
      </c>
      <c r="I50" cm="1">
        <f t="array" aca="1" ref="I50" ca="1">IF($G50="NA",INDIRECT($C50&amp;"!"&amp;"$H"&amp;$D50)+INDIRECT($C50&amp;"!"&amp;"$I"&amp;$D50)+INDIRECT($C50&amp;"!"&amp;"$J"&amp;$D50),0)</f>
        <v>0</v>
      </c>
      <c r="J50" cm="1">
        <f t="array" aca="1" ref="J50" ca="1">IF($G50="NA",(INDIRECT($C50&amp;"!"&amp;"$K"&amp;$D50)),0)</f>
        <v>0</v>
      </c>
      <c r="K50" s="4">
        <f t="shared" ca="1" si="0"/>
        <v>0</v>
      </c>
      <c r="L50" s="3">
        <f t="shared" ca="1" si="2"/>
        <v>0</v>
      </c>
      <c r="M50" s="5" cm="1">
        <f t="array" aca="1" ref="M50" ca="1">IF((INDIRECT($C50&amp;"!"&amp;"$D"&amp;$D50))="",,_xlfn.IFS(INDIRECT($C50&amp;"!"&amp;"$E"&amp;$D50)&lt;(1/3),INDIRECT($C50&amp;"!"&amp;"$E"&amp;$D50)-INDIRECT($C50&amp;"!"&amp;"$D"&amp;$D50),INDIRECT($C50&amp;"!"&amp;"$E"&amp;$D50)&gt;=(1/3),Data!$H$3-(INDIRECT($C50&amp;"!"&amp;"$D"&amp;$D50))))+INDIRECT($C50&amp;"!"&amp;"$H"&amp;$D50)</f>
        <v>0</v>
      </c>
      <c r="N50" s="5">
        <f t="shared" ca="1" si="3"/>
        <v>0</v>
      </c>
      <c r="O50" s="6">
        <f t="shared" ca="1" si="4"/>
        <v>0</v>
      </c>
      <c r="P50" s="5" cm="1">
        <f t="array" aca="1" ref="P50" ca="1">IF((INDIRECT($C50&amp;"!"&amp;"$D"&amp;$D50))="",,_xlfn.IFS(INDIRECT($C50&amp;"!"&amp;"$D"&amp;$D50)&gt;(2/3),INDIRECT($C50&amp;"!"&amp;"$E"&amp;$D50)-INDIRECT($C50&amp;"!"&amp;"$D"&amp;$D50),INDIRECT($C50&amp;"!"&amp;"$D"&amp;$D50)&lt;=(2/3),INDIRECT($C50&amp;"!"&amp;"$E"&amp;$D50)-Data!$H$4))+INDIRECT($C50&amp;"!"&amp;"$J"&amp;$D50)</f>
        <v>0</v>
      </c>
      <c r="Q50" s="4">
        <f t="shared" ca="1" si="5"/>
        <v>0</v>
      </c>
      <c r="R50" s="6">
        <f t="shared" ca="1" si="6"/>
        <v>0</v>
      </c>
      <c r="S50" s="4">
        <f ca="1">IF(VLOOKUP(A50,Data!B:E,4)&gt;=2,K50,N50+Q50)</f>
        <v>0</v>
      </c>
      <c r="T50" s="4">
        <f ca="1">IF(VLOOKUP(A50,Data!B:E,4)&gt;=2,,K50-N50-Q50)</f>
        <v>0</v>
      </c>
      <c r="V50" t="str">
        <f t="shared" ca="1" si="18"/>
        <v>Non</v>
      </c>
      <c r="W50" cm="1">
        <f t="array" aca="1" ref="W50" ca="1">_xlfn.IFS(AND(INDIRECT($C50&amp;"!"&amp;"$G"&amp;$D50)-INDIRECT($C50&amp;"!"&amp;"$F"&amp;$D50)&lt;0.5,INDIRECT($C50&amp;"!"&amp;"$G"&amp;$D50)=1,INDIRECT($C51&amp;"!"&amp;"$F"&amp;$D51)=0),0,AND(INDIRECT($C49&amp;"!"&amp;"$G"&amp;$D49)-INDIRECT($C49&amp;"!"&amp;"$F"&amp;$D49)&lt;0.5,INDIRECT($C49&amp;"!"&amp;"$G"&amp;$D49)=1,INDIRECT($C50&amp;"!"&amp;"$F"&amp;$D50)=0),INDIRECT($C49&amp;"!"&amp;"$F"&amp;$D49),AND(INDIRECT($C49&amp;"!"&amp;"$G"&amp;$D49)-INDIRECT($C49&amp;"!"&amp;"$F"&amp;$D49)&lt;=0.5,INDIRECT($C49&amp;"!"&amp;"$G"&amp;$D49)=1,INDIRECT($C50&amp;"!"&amp;"$F"&amp;$D50)=0),Calculs!X49,AND(INDIRECT($C50&amp;"!"&amp;"$F"&amp;$D50)=0,INDIRECT($C49&amp;"!"&amp;"$G"&amp;$D49)=1),AH49,TRUE,INDIRECT($C50&amp;"!"&amp;"$F"&amp;$D50))</f>
        <v>0</v>
      </c>
      <c r="X50" cm="1">
        <f t="array" aca="1" ref="X50" ca="1">IF(AND(INDIRECT($C50&amp;"!"&amp;"$G"&amp;$D50)-INDIRECT($C50&amp;"!"&amp;"$F"&amp;$D50)&lt;0.5,INDIRECT($C50&amp;"!"&amp;"$G"&amp;$D50)=1,INDIRECT($C51&amp;"!"&amp;"$F"&amp;$D51)=0),0,IF(OR(INDIRECT($C50&amp;"!"&amp;"$G"&amp;$D50)=1,AND(INDIRECT($C50&amp;"!"&amp;"$G"&amp;$D50)&lt;&gt;1,INDIRECT($C50&amp;"!"&amp;"$G"&amp;$D50)&gt;Calculs!W50+0.5)),Calculs!W50+0.5,INDIRECT($C50&amp;"!"&amp;"$G"&amp;$D50)+ROUND(W50,0)))</f>
        <v>0</v>
      </c>
      <c r="Y50">
        <f t="shared" ca="1" si="19"/>
        <v>0</v>
      </c>
      <c r="Z50" cm="1">
        <f t="array" aca="1" ref="Z50" ca="1">IF(AND(W50=INT(W50),INDIRECT($C50&amp;"!"&amp;"$F"&amp;$D50)&lt;&gt;""),W50+1,ROUNDUP(W50,0))</f>
        <v>0</v>
      </c>
      <c r="AA50">
        <f t="shared" ca="1" si="20"/>
        <v>0</v>
      </c>
      <c r="AB50" t="str">
        <f t="shared" ca="1" si="21"/>
        <v>Oui</v>
      </c>
      <c r="AC50">
        <f t="shared" ca="1" si="22"/>
        <v>0</v>
      </c>
      <c r="AD50" t="str">
        <f t="shared" ca="1" si="10"/>
        <v>Oui</v>
      </c>
      <c r="AE50" t="str">
        <f t="shared" ca="1" si="23"/>
        <v/>
      </c>
      <c r="AF50" t="str">
        <f t="shared" ca="1" si="24"/>
        <v>Non</v>
      </c>
      <c r="AG50" cm="1">
        <f t="array" aca="1" ref="AG50" ca="1">IF(INDIRECT($C50&amp;"!"&amp;"$G"&amp;$D50)-INDIRECT($C50&amp;"!"&amp;"$F"&amp;$D50)&lt;=0.5,0,IF(AND(INDIRECT($C50&amp;"!"&amp;"$F"&amp;$D50)=0,INDIRECT($C49&amp;"!"&amp;"$G"&amp;$D49)=1),X50,INDIRECT($C50&amp;"!"&amp;"$F"&amp;$D50)))</f>
        <v>0</v>
      </c>
      <c r="AH50" cm="1">
        <f t="array" aca="1" ref="AH50" ca="1">IF(INDIRECT($C50&amp;"!"&amp;"$G"&amp;$D50)-INDIRECT($C50&amp;"!"&amp;"$F"&amp;$D50)&lt;=0.5,0,IF(OR(INDIRECT($C50&amp;"!"&amp;"$G"&amp;$D50)=1,AND(INDIRECT($C50&amp;"!"&amp;"$G"&amp;$D50)&lt;&gt;1,INDIRECT($C50&amp;"!"&amp;"$G"&amp;$D50)&gt;Calculs!AG50+0.5)),Calculs!AG50+0.5,INDIRECT($C50&amp;"!"&amp;"$G"&amp;$D50)+ROUND(AG50,0)))</f>
        <v>0</v>
      </c>
      <c r="AI50">
        <f t="shared" ca="1" si="25"/>
        <v>0</v>
      </c>
      <c r="AJ50" cm="1">
        <f t="array" aca="1" ref="AJ50" ca="1">IF(AND(AG50=INT(AG50),INDIRECT($C50&amp;"!"&amp;"$F"&amp;$D50)&lt;&gt;""),AG50+1,ROUNDUP(AG50,0))</f>
        <v>0</v>
      </c>
      <c r="AK50">
        <f t="shared" ca="1" si="26"/>
        <v>0</v>
      </c>
      <c r="AL50" t="str">
        <f t="shared" ca="1" si="27"/>
        <v>Oui</v>
      </c>
      <c r="AM50">
        <f t="shared" ca="1" si="28"/>
        <v>0</v>
      </c>
      <c r="AN50" t="str">
        <f t="shared" ca="1" si="16"/>
        <v>Oui</v>
      </c>
      <c r="AO50" t="str">
        <f t="shared" ca="1" si="29"/>
        <v/>
      </c>
    </row>
    <row r="51" spans="1:41" x14ac:dyDescent="0.25">
      <c r="A51">
        <v>49</v>
      </c>
      <c r="B51">
        <f ca="1">Data!E51</f>
        <v>1</v>
      </c>
      <c r="C51" t="s">
        <v>59</v>
      </c>
      <c r="D51">
        <v>21</v>
      </c>
      <c r="E51" t="str">
        <f t="shared" ca="1" si="1"/>
        <v>Non</v>
      </c>
      <c r="F51" t="str">
        <f ca="1">IF(Data!$D51&gt;=3,"Oui","Non")</f>
        <v>Non</v>
      </c>
      <c r="G51" s="4" t="str" cm="1">
        <f t="array" aca="1" ref="G51" ca="1">IF(OR(AND(Data!$E51=4,ISBLANK(INDIRECT($C51&amp;"!"&amp;"$D"&amp;$D51&amp;":$I"&amp;$D51))),$E51="Oui"),_xlfn.SWITCH(Informations!$E$10,"Oui",0.5,"Non",0.4,"Erreur"),"NA")</f>
        <v>NA</v>
      </c>
      <c r="H51" s="14" cm="1">
        <f t="array" aca="1" ref="H51" ca="1">_xlfn.SWITCH($G51,"NA",(INDIRECT($C51&amp;"!"&amp;"$E"&amp;$D51))-(INDIRECT($C51&amp;"!"&amp;"$D"&amp;$D51)),0.4,$G51,0.5,$G51,"Erreur","Erreur","Erreur")</f>
        <v>0</v>
      </c>
      <c r="I51" cm="1">
        <f t="array" aca="1" ref="I51" ca="1">IF($G51="NA",INDIRECT($C51&amp;"!"&amp;"$H"&amp;$D51)+INDIRECT($C51&amp;"!"&amp;"$I"&amp;$D51)+INDIRECT($C51&amp;"!"&amp;"$J"&amp;$D51),0)</f>
        <v>0</v>
      </c>
      <c r="J51" cm="1">
        <f t="array" aca="1" ref="J51" ca="1">IF($G51="NA",(INDIRECT($C51&amp;"!"&amp;"$K"&amp;$D51)),0)</f>
        <v>0</v>
      </c>
      <c r="K51" s="4">
        <f t="shared" ca="1" si="0"/>
        <v>0</v>
      </c>
      <c r="L51" s="3">
        <f t="shared" ca="1" si="2"/>
        <v>0</v>
      </c>
      <c r="M51" s="5" cm="1">
        <f t="array" aca="1" ref="M51" ca="1">IF((INDIRECT($C51&amp;"!"&amp;"$D"&amp;$D51))="",,_xlfn.IFS(INDIRECT($C51&amp;"!"&amp;"$E"&amp;$D51)&lt;(1/3),INDIRECT($C51&amp;"!"&amp;"$E"&amp;$D51)-INDIRECT($C51&amp;"!"&amp;"$D"&amp;$D51),INDIRECT($C51&amp;"!"&amp;"$E"&amp;$D51)&gt;=(1/3),Data!$H$3-(INDIRECT($C51&amp;"!"&amp;"$D"&amp;$D51))))+INDIRECT($C51&amp;"!"&amp;"$H"&amp;$D51)</f>
        <v>0</v>
      </c>
      <c r="N51" s="5">
        <f t="shared" ca="1" si="3"/>
        <v>0</v>
      </c>
      <c r="O51" s="6">
        <f t="shared" ca="1" si="4"/>
        <v>0</v>
      </c>
      <c r="P51" s="5" cm="1">
        <f t="array" aca="1" ref="P51" ca="1">IF((INDIRECT($C51&amp;"!"&amp;"$D"&amp;$D51))="",,_xlfn.IFS(INDIRECT($C51&amp;"!"&amp;"$D"&amp;$D51)&gt;(2/3),INDIRECT($C51&amp;"!"&amp;"$E"&amp;$D51)-INDIRECT($C51&amp;"!"&amp;"$D"&amp;$D51),INDIRECT($C51&amp;"!"&amp;"$D"&amp;$D51)&lt;=(2/3),INDIRECT($C51&amp;"!"&amp;"$E"&amp;$D51)-Data!$H$4))+INDIRECT($C51&amp;"!"&amp;"$J"&amp;$D51)</f>
        <v>0</v>
      </c>
      <c r="Q51" s="4">
        <f t="shared" ca="1" si="5"/>
        <v>0</v>
      </c>
      <c r="R51" s="6">
        <f t="shared" ca="1" si="6"/>
        <v>0</v>
      </c>
      <c r="S51" s="4">
        <f ca="1">IF(VLOOKUP(A51,Data!B:E,4)&gt;=2,K51,N51+Q51)</f>
        <v>0</v>
      </c>
      <c r="T51" s="4">
        <f ca="1">IF(VLOOKUP(A51,Data!B:E,4)&gt;=2,,K51-N51-Q51)</f>
        <v>0</v>
      </c>
      <c r="V51" t="str">
        <f t="shared" ca="1" si="18"/>
        <v>Non</v>
      </c>
      <c r="W51" cm="1">
        <f t="array" aca="1" ref="W51" ca="1">_xlfn.IFS(AND(INDIRECT($C51&amp;"!"&amp;"$G"&amp;$D51)-INDIRECT($C51&amp;"!"&amp;"$F"&amp;$D51)&lt;0.5,INDIRECT($C51&amp;"!"&amp;"$G"&amp;$D51)=1,INDIRECT($C52&amp;"!"&amp;"$F"&amp;$D52)=0),0,AND(INDIRECT($C50&amp;"!"&amp;"$G"&amp;$D50)-INDIRECT($C50&amp;"!"&amp;"$F"&amp;$D50)&lt;0.5,INDIRECT($C50&amp;"!"&amp;"$G"&amp;$D50)=1,INDIRECT($C51&amp;"!"&amp;"$F"&amp;$D51)=0),INDIRECT($C50&amp;"!"&amp;"$F"&amp;$D50),AND(INDIRECT($C50&amp;"!"&amp;"$G"&amp;$D50)-INDIRECT($C50&amp;"!"&amp;"$F"&amp;$D50)&lt;=0.5,INDIRECT($C50&amp;"!"&amp;"$G"&amp;$D50)=1,INDIRECT($C51&amp;"!"&amp;"$F"&amp;$D51)=0),Calculs!X50,AND(INDIRECT($C51&amp;"!"&amp;"$F"&amp;$D51)=0,INDIRECT($C50&amp;"!"&amp;"$G"&amp;$D50)=1),AH50,TRUE,INDIRECT($C51&amp;"!"&amp;"$F"&amp;$D51))</f>
        <v>0</v>
      </c>
      <c r="X51" cm="1">
        <f t="array" aca="1" ref="X51" ca="1">IF(AND(INDIRECT($C51&amp;"!"&amp;"$G"&amp;$D51)-INDIRECT($C51&amp;"!"&amp;"$F"&amp;$D51)&lt;0.5,INDIRECT($C51&amp;"!"&amp;"$G"&amp;$D51)=1,INDIRECT($C52&amp;"!"&amp;"$F"&amp;$D52)=0),0,IF(OR(INDIRECT($C51&amp;"!"&amp;"$G"&amp;$D51)=1,AND(INDIRECT($C51&amp;"!"&amp;"$G"&amp;$D51)&lt;&gt;1,INDIRECT($C51&amp;"!"&amp;"$G"&amp;$D51)&gt;Calculs!W51+0.5)),Calculs!W51+0.5,INDIRECT($C51&amp;"!"&amp;"$G"&amp;$D51)+ROUND(W51,0)))</f>
        <v>0</v>
      </c>
      <c r="Y51">
        <f t="shared" ca="1" si="19"/>
        <v>0</v>
      </c>
      <c r="Z51" cm="1">
        <f t="array" aca="1" ref="Z51" ca="1">IF(AND(W51=INT(W51),INDIRECT($C51&amp;"!"&amp;"$F"&amp;$D51)&lt;&gt;""),W51+1,ROUNDUP(W51,0))</f>
        <v>0</v>
      </c>
      <c r="AA51">
        <f t="shared" ca="1" si="20"/>
        <v>0</v>
      </c>
      <c r="AB51" t="str">
        <f t="shared" ca="1" si="21"/>
        <v>Oui</v>
      </c>
      <c r="AC51">
        <f t="shared" ca="1" si="22"/>
        <v>0</v>
      </c>
      <c r="AD51" t="str">
        <f t="shared" ca="1" si="10"/>
        <v>Oui</v>
      </c>
      <c r="AE51" t="str">
        <f t="shared" ca="1" si="23"/>
        <v/>
      </c>
      <c r="AF51" t="str">
        <f t="shared" ca="1" si="24"/>
        <v>Non</v>
      </c>
      <c r="AG51" cm="1">
        <f t="array" aca="1" ref="AG51" ca="1">IF(INDIRECT($C51&amp;"!"&amp;"$G"&amp;$D51)-INDIRECT($C51&amp;"!"&amp;"$F"&amp;$D51)&lt;=0.5,0,IF(AND(INDIRECT($C51&amp;"!"&amp;"$F"&amp;$D51)=0,INDIRECT($C50&amp;"!"&amp;"$G"&amp;$D50)=1),X51,INDIRECT($C51&amp;"!"&amp;"$F"&amp;$D51)))</f>
        <v>0</v>
      </c>
      <c r="AH51" cm="1">
        <f t="array" aca="1" ref="AH51" ca="1">IF(INDIRECT($C51&amp;"!"&amp;"$G"&amp;$D51)-INDIRECT($C51&amp;"!"&amp;"$F"&amp;$D51)&lt;=0.5,0,IF(OR(INDIRECT($C51&amp;"!"&amp;"$G"&amp;$D51)=1,AND(INDIRECT($C51&amp;"!"&amp;"$G"&amp;$D51)&lt;&gt;1,INDIRECT($C51&amp;"!"&amp;"$G"&amp;$D51)&gt;Calculs!AG51+0.5)),Calculs!AG51+0.5,INDIRECT($C51&amp;"!"&amp;"$G"&amp;$D51)+ROUND(AG51,0)))</f>
        <v>0</v>
      </c>
      <c r="AI51">
        <f t="shared" ca="1" si="25"/>
        <v>0</v>
      </c>
      <c r="AJ51" cm="1">
        <f t="array" aca="1" ref="AJ51" ca="1">IF(AND(AG51=INT(AG51),INDIRECT($C51&amp;"!"&amp;"$F"&amp;$D51)&lt;&gt;""),AG51+1,ROUNDUP(AG51,0))</f>
        <v>0</v>
      </c>
      <c r="AK51">
        <f t="shared" ca="1" si="26"/>
        <v>0</v>
      </c>
      <c r="AL51" t="str">
        <f t="shared" ca="1" si="27"/>
        <v>Oui</v>
      </c>
      <c r="AM51">
        <f t="shared" ca="1" si="28"/>
        <v>0</v>
      </c>
      <c r="AN51" t="str">
        <f t="shared" ca="1" si="16"/>
        <v>Oui</v>
      </c>
      <c r="AO51" t="str">
        <f t="shared" ca="1" si="29"/>
        <v/>
      </c>
    </row>
    <row r="52" spans="1:41" x14ac:dyDescent="0.25">
      <c r="A52">
        <v>50</v>
      </c>
      <c r="B52">
        <f ca="1">Data!E52</f>
        <v>1</v>
      </c>
      <c r="C52" t="s">
        <v>59</v>
      </c>
      <c r="D52">
        <v>22</v>
      </c>
      <c r="E52" t="str">
        <f t="shared" ca="1" si="1"/>
        <v>Non</v>
      </c>
      <c r="F52" t="str">
        <f ca="1">IF(Data!$D52&gt;=3,"Oui","Non")</f>
        <v>Non</v>
      </c>
      <c r="G52" s="4" t="str" cm="1">
        <f t="array" aca="1" ref="G52" ca="1">IF(OR(AND(Data!$E52=4,ISBLANK(INDIRECT($C52&amp;"!"&amp;"$D"&amp;$D52&amp;":$I"&amp;$D52))),$E52="Oui"),_xlfn.SWITCH(Informations!$E$10,"Oui",0.5,"Non",0.4,"Erreur"),"NA")</f>
        <v>NA</v>
      </c>
      <c r="H52" s="14" cm="1">
        <f t="array" aca="1" ref="H52" ca="1">_xlfn.SWITCH($G52,"NA",(INDIRECT($C52&amp;"!"&amp;"$E"&amp;$D52))-(INDIRECT($C52&amp;"!"&amp;"$D"&amp;$D52)),0.4,$G52,0.5,$G52,"Erreur","Erreur","Erreur")</f>
        <v>0</v>
      </c>
      <c r="I52" cm="1">
        <f t="array" aca="1" ref="I52" ca="1">IF($G52="NA",INDIRECT($C52&amp;"!"&amp;"$H"&amp;$D52)+INDIRECT($C52&amp;"!"&amp;"$I"&amp;$D52)+INDIRECT($C52&amp;"!"&amp;"$J"&amp;$D52),0)</f>
        <v>0</v>
      </c>
      <c r="J52" cm="1">
        <f t="array" aca="1" ref="J52" ca="1">IF($G52="NA",(INDIRECT($C52&amp;"!"&amp;"$K"&amp;$D52)),0)</f>
        <v>0</v>
      </c>
      <c r="K52" s="4">
        <f t="shared" ca="1" si="0"/>
        <v>0</v>
      </c>
      <c r="L52" s="3">
        <f t="shared" ca="1" si="2"/>
        <v>0</v>
      </c>
      <c r="M52" s="5" cm="1">
        <f t="array" aca="1" ref="M52" ca="1">IF((INDIRECT($C52&amp;"!"&amp;"$D"&amp;$D52))="",,_xlfn.IFS(INDIRECT($C52&amp;"!"&amp;"$E"&amp;$D52)&lt;(1/3),INDIRECT($C52&amp;"!"&amp;"$E"&amp;$D52)-INDIRECT($C52&amp;"!"&amp;"$D"&amp;$D52),INDIRECT($C52&amp;"!"&amp;"$E"&amp;$D52)&gt;=(1/3),Data!$H$3-(INDIRECT($C52&amp;"!"&amp;"$D"&amp;$D52))))+INDIRECT($C52&amp;"!"&amp;"$H"&amp;$D52)</f>
        <v>0</v>
      </c>
      <c r="N52" s="5">
        <f t="shared" ca="1" si="3"/>
        <v>0</v>
      </c>
      <c r="O52" s="6">
        <f t="shared" ca="1" si="4"/>
        <v>0</v>
      </c>
      <c r="P52" s="5" cm="1">
        <f t="array" aca="1" ref="P52" ca="1">IF((INDIRECT($C52&amp;"!"&amp;"$D"&amp;$D52))="",,_xlfn.IFS(INDIRECT($C52&amp;"!"&amp;"$D"&amp;$D52)&gt;(2/3),INDIRECT($C52&amp;"!"&amp;"$E"&amp;$D52)-INDIRECT($C52&amp;"!"&amp;"$D"&amp;$D52),INDIRECT($C52&amp;"!"&amp;"$D"&amp;$D52)&lt;=(2/3),INDIRECT($C52&amp;"!"&amp;"$E"&amp;$D52)-Data!$H$4))+INDIRECT($C52&amp;"!"&amp;"$J"&amp;$D52)</f>
        <v>0</v>
      </c>
      <c r="Q52" s="4">
        <f t="shared" ca="1" si="5"/>
        <v>0</v>
      </c>
      <c r="R52" s="6">
        <f t="shared" ca="1" si="6"/>
        <v>0</v>
      </c>
      <c r="S52" s="4">
        <f ca="1">IF(VLOOKUP(A52,Data!B:E,4)&gt;=2,K52,N52+Q52)</f>
        <v>0</v>
      </c>
      <c r="T52" s="4">
        <f ca="1">IF(VLOOKUP(A52,Data!B:E,4)&gt;=2,,K52-N52-Q52)</f>
        <v>0</v>
      </c>
      <c r="V52" t="str">
        <f t="shared" ca="1" si="18"/>
        <v>Non</v>
      </c>
      <c r="W52" cm="1">
        <f t="array" aca="1" ref="W52" ca="1">_xlfn.IFS(AND(INDIRECT($C52&amp;"!"&amp;"$G"&amp;$D52)-INDIRECT($C52&amp;"!"&amp;"$F"&amp;$D52)&lt;0.5,INDIRECT($C52&amp;"!"&amp;"$G"&amp;$D52)=1,INDIRECT($C53&amp;"!"&amp;"$F"&amp;$D53)=0),0,AND(INDIRECT($C51&amp;"!"&amp;"$G"&amp;$D51)-INDIRECT($C51&amp;"!"&amp;"$F"&amp;$D51)&lt;0.5,INDIRECT($C51&amp;"!"&amp;"$G"&amp;$D51)=1,INDIRECT($C52&amp;"!"&amp;"$F"&amp;$D52)=0),INDIRECT($C51&amp;"!"&amp;"$F"&amp;$D51),AND(INDIRECT($C51&amp;"!"&amp;"$G"&amp;$D51)-INDIRECT($C51&amp;"!"&amp;"$F"&amp;$D51)&lt;=0.5,INDIRECT($C51&amp;"!"&amp;"$G"&amp;$D51)=1,INDIRECT($C52&amp;"!"&amp;"$F"&amp;$D52)=0),Calculs!X51,AND(INDIRECT($C52&amp;"!"&amp;"$F"&amp;$D52)=0,INDIRECT($C51&amp;"!"&amp;"$G"&amp;$D51)=1),AH51,TRUE,INDIRECT($C52&amp;"!"&amp;"$F"&amp;$D52))</f>
        <v>0</v>
      </c>
      <c r="X52" cm="1">
        <f t="array" aca="1" ref="X52" ca="1">IF(AND(INDIRECT($C52&amp;"!"&amp;"$G"&amp;$D52)-INDIRECT($C52&amp;"!"&amp;"$F"&amp;$D52)&lt;0.5,INDIRECT($C52&amp;"!"&amp;"$G"&amp;$D52)=1,INDIRECT($C53&amp;"!"&amp;"$F"&amp;$D53)=0),0,IF(OR(INDIRECT($C52&amp;"!"&amp;"$G"&amp;$D52)=1,AND(INDIRECT($C52&amp;"!"&amp;"$G"&amp;$D52)&lt;&gt;1,INDIRECT($C52&amp;"!"&amp;"$G"&amp;$D52)&gt;Calculs!W52+0.5)),Calculs!W52+0.5,INDIRECT($C52&amp;"!"&amp;"$G"&amp;$D52)+ROUND(W52,0)))</f>
        <v>0</v>
      </c>
      <c r="Y52">
        <f t="shared" ca="1" si="19"/>
        <v>0</v>
      </c>
      <c r="Z52" cm="1">
        <f t="array" aca="1" ref="Z52" ca="1">IF(AND(W52=INT(W52),INDIRECT($C52&amp;"!"&amp;"$F"&amp;$D52)&lt;&gt;""),W52+1,ROUNDUP(W52,0))</f>
        <v>0</v>
      </c>
      <c r="AA52">
        <f t="shared" ca="1" si="20"/>
        <v>0</v>
      </c>
      <c r="AB52" t="str">
        <f t="shared" ca="1" si="21"/>
        <v>Oui</v>
      </c>
      <c r="AC52">
        <f t="shared" ca="1" si="22"/>
        <v>0</v>
      </c>
      <c r="AD52" t="str">
        <f t="shared" ca="1" si="10"/>
        <v>Oui</v>
      </c>
      <c r="AE52" t="str">
        <f t="shared" ca="1" si="23"/>
        <v/>
      </c>
      <c r="AF52" t="str">
        <f t="shared" ca="1" si="24"/>
        <v>Non</v>
      </c>
      <c r="AG52" cm="1">
        <f t="array" aca="1" ref="AG52" ca="1">IF(INDIRECT($C52&amp;"!"&amp;"$G"&amp;$D52)-INDIRECT($C52&amp;"!"&amp;"$F"&amp;$D52)&lt;=0.5,0,IF(AND(INDIRECT($C52&amp;"!"&amp;"$F"&amp;$D52)=0,INDIRECT($C51&amp;"!"&amp;"$G"&amp;$D51)=1),X52,INDIRECT($C52&amp;"!"&amp;"$F"&amp;$D52)))</f>
        <v>0</v>
      </c>
      <c r="AH52" cm="1">
        <f t="array" aca="1" ref="AH52" ca="1">IF(INDIRECT($C52&amp;"!"&amp;"$G"&amp;$D52)-INDIRECT($C52&amp;"!"&amp;"$F"&amp;$D52)&lt;=0.5,0,IF(OR(INDIRECT($C52&amp;"!"&amp;"$G"&amp;$D52)=1,AND(INDIRECT($C52&amp;"!"&amp;"$G"&amp;$D52)&lt;&gt;1,INDIRECT($C52&amp;"!"&amp;"$G"&amp;$D52)&gt;Calculs!AG52+0.5)),Calculs!AG52+0.5,INDIRECT($C52&amp;"!"&amp;"$G"&amp;$D52)+ROUND(AG52,0)))</f>
        <v>0</v>
      </c>
      <c r="AI52">
        <f t="shared" ca="1" si="25"/>
        <v>0</v>
      </c>
      <c r="AJ52" cm="1">
        <f t="array" aca="1" ref="AJ52" ca="1">IF(AND(AG52=INT(AG52),INDIRECT($C52&amp;"!"&amp;"$F"&amp;$D52)&lt;&gt;""),AG52+1,ROUNDUP(AG52,0))</f>
        <v>0</v>
      </c>
      <c r="AK52">
        <f t="shared" ca="1" si="26"/>
        <v>0</v>
      </c>
      <c r="AL52" t="str">
        <f t="shared" ca="1" si="27"/>
        <v>Oui</v>
      </c>
      <c r="AM52">
        <f t="shared" ca="1" si="28"/>
        <v>0</v>
      </c>
      <c r="AN52" t="str">
        <f t="shared" ca="1" si="16"/>
        <v>Oui</v>
      </c>
      <c r="AO52" t="str">
        <f t="shared" ca="1" si="29"/>
        <v/>
      </c>
    </row>
    <row r="53" spans="1:41" x14ac:dyDescent="0.25">
      <c r="A53">
        <v>51</v>
      </c>
      <c r="B53">
        <f ca="1">Data!E53</f>
        <v>2</v>
      </c>
      <c r="C53" t="s">
        <v>59</v>
      </c>
      <c r="D53">
        <v>23</v>
      </c>
      <c r="E53" t="str">
        <f t="shared" ca="1" si="1"/>
        <v>Non</v>
      </c>
      <c r="F53" t="str">
        <f ca="1">IF(Data!$D53&gt;=3,"Oui","Non")</f>
        <v>Non</v>
      </c>
      <c r="G53" s="4" t="str" cm="1">
        <f t="array" aca="1" ref="G53" ca="1">IF(OR(AND(Data!$E53=4,ISBLANK(INDIRECT($C53&amp;"!"&amp;"$D"&amp;$D53&amp;":$I"&amp;$D53))),$E53="Oui"),_xlfn.SWITCH(Informations!$E$10,"Oui",0.5,"Non",0.4,"Erreur"),"NA")</f>
        <v>NA</v>
      </c>
      <c r="H53" s="14" cm="1">
        <f t="array" aca="1" ref="H53" ca="1">_xlfn.SWITCH($G53,"NA",(INDIRECT($C53&amp;"!"&amp;"$E"&amp;$D53))-(INDIRECT($C53&amp;"!"&amp;"$D"&amp;$D53)),0.4,$G53,0.5,$G53,"Erreur","Erreur","Erreur")</f>
        <v>0</v>
      </c>
      <c r="I53" cm="1">
        <f t="array" aca="1" ref="I53" ca="1">IF($G53="NA",INDIRECT($C53&amp;"!"&amp;"$H"&amp;$D53)+INDIRECT($C53&amp;"!"&amp;"$I"&amp;$D53)+INDIRECT($C53&amp;"!"&amp;"$J"&amp;$D53),0)</f>
        <v>0</v>
      </c>
      <c r="J53" cm="1">
        <f t="array" aca="1" ref="J53" ca="1">IF($G53="NA",(INDIRECT($C53&amp;"!"&amp;"$K"&amp;$D53)),0)</f>
        <v>0</v>
      </c>
      <c r="K53" s="4">
        <f t="shared" ca="1" si="0"/>
        <v>0</v>
      </c>
      <c r="L53" s="3">
        <f t="shared" ca="1" si="2"/>
        <v>0</v>
      </c>
      <c r="M53" s="5" cm="1">
        <f t="array" aca="1" ref="M53" ca="1">IF((INDIRECT($C53&amp;"!"&amp;"$D"&amp;$D53))="",,_xlfn.IFS(INDIRECT($C53&amp;"!"&amp;"$E"&amp;$D53)&lt;(1/3),INDIRECT($C53&amp;"!"&amp;"$E"&amp;$D53)-INDIRECT($C53&amp;"!"&amp;"$D"&amp;$D53),INDIRECT($C53&amp;"!"&amp;"$E"&amp;$D53)&gt;=(1/3),Data!$H$3-(INDIRECT($C53&amp;"!"&amp;"$D"&amp;$D53))))+INDIRECT($C53&amp;"!"&amp;"$H"&amp;$D53)</f>
        <v>0</v>
      </c>
      <c r="N53" s="5">
        <f t="shared" ca="1" si="3"/>
        <v>0</v>
      </c>
      <c r="O53" s="6">
        <f t="shared" ca="1" si="4"/>
        <v>0</v>
      </c>
      <c r="P53" s="5" cm="1">
        <f t="array" aca="1" ref="P53" ca="1">IF((INDIRECT($C53&amp;"!"&amp;"$D"&amp;$D53))="",,_xlfn.IFS(INDIRECT($C53&amp;"!"&amp;"$D"&amp;$D53)&gt;(2/3),INDIRECT($C53&amp;"!"&amp;"$E"&amp;$D53)-INDIRECT($C53&amp;"!"&amp;"$D"&amp;$D53),INDIRECT($C53&amp;"!"&amp;"$D"&amp;$D53)&lt;=(2/3),INDIRECT($C53&amp;"!"&amp;"$E"&amp;$D53)-Data!$H$4))+INDIRECT($C53&amp;"!"&amp;"$J"&amp;$D53)</f>
        <v>0</v>
      </c>
      <c r="Q53" s="4">
        <f t="shared" ca="1" si="5"/>
        <v>0</v>
      </c>
      <c r="R53" s="6">
        <f t="shared" ca="1" si="6"/>
        <v>0</v>
      </c>
      <c r="S53" s="4">
        <f ca="1">IF(VLOOKUP(A53,Data!B:E,4)&gt;=2,K53,N53+Q53)</f>
        <v>0</v>
      </c>
      <c r="T53" s="4">
        <f ca="1">IF(VLOOKUP(A53,Data!B:E,4)&gt;=2,,K53-N53-Q53)</f>
        <v>0</v>
      </c>
      <c r="V53" t="str">
        <f t="shared" ca="1" si="18"/>
        <v>Non</v>
      </c>
      <c r="W53" cm="1">
        <f t="array" aca="1" ref="W53" ca="1">_xlfn.IFS(AND(INDIRECT($C53&amp;"!"&amp;"$G"&amp;$D53)-INDIRECT($C53&amp;"!"&amp;"$F"&amp;$D53)&lt;0.5,INDIRECT($C53&amp;"!"&amp;"$G"&amp;$D53)=1,INDIRECT($C54&amp;"!"&amp;"$F"&amp;$D54)=0),0,AND(INDIRECT($C52&amp;"!"&amp;"$G"&amp;$D52)-INDIRECT($C52&amp;"!"&amp;"$F"&amp;$D52)&lt;0.5,INDIRECT($C52&amp;"!"&amp;"$G"&amp;$D52)=1,INDIRECT($C53&amp;"!"&amp;"$F"&amp;$D53)=0),INDIRECT($C52&amp;"!"&amp;"$F"&amp;$D52),AND(INDIRECT($C52&amp;"!"&amp;"$G"&amp;$D52)-INDIRECT($C52&amp;"!"&amp;"$F"&amp;$D52)&lt;=0.5,INDIRECT($C52&amp;"!"&amp;"$G"&amp;$D52)=1,INDIRECT($C53&amp;"!"&amp;"$F"&amp;$D53)=0),Calculs!X52,AND(INDIRECT($C53&amp;"!"&amp;"$F"&amp;$D53)=0,INDIRECT($C52&amp;"!"&amp;"$G"&amp;$D52)=1),AH52,TRUE,INDIRECT($C53&amp;"!"&amp;"$F"&amp;$D53))</f>
        <v>0</v>
      </c>
      <c r="X53" cm="1">
        <f t="array" aca="1" ref="X53" ca="1">IF(AND(INDIRECT($C53&amp;"!"&amp;"$G"&amp;$D53)-INDIRECT($C53&amp;"!"&amp;"$F"&amp;$D53)&lt;0.5,INDIRECT($C53&amp;"!"&amp;"$G"&amp;$D53)=1,INDIRECT($C54&amp;"!"&amp;"$F"&amp;$D54)=0),0,IF(OR(INDIRECT($C53&amp;"!"&amp;"$G"&amp;$D53)=1,AND(INDIRECT($C53&amp;"!"&amp;"$G"&amp;$D53)&lt;&gt;1,INDIRECT($C53&amp;"!"&amp;"$G"&amp;$D53)&gt;Calculs!W53+0.5)),Calculs!W53+0.5,INDIRECT($C53&amp;"!"&amp;"$G"&amp;$D53)+ROUND(W53,0)))</f>
        <v>0</v>
      </c>
      <c r="Y53">
        <f t="shared" ca="1" si="19"/>
        <v>0</v>
      </c>
      <c r="Z53" cm="1">
        <f t="array" aca="1" ref="Z53" ca="1">IF(AND(W53=INT(W53),INDIRECT($C53&amp;"!"&amp;"$F"&amp;$D53)&lt;&gt;""),W53+1,ROUNDUP(W53,0))</f>
        <v>0</v>
      </c>
      <c r="AA53">
        <f t="shared" ca="1" si="20"/>
        <v>0</v>
      </c>
      <c r="AB53" t="str">
        <f t="shared" ca="1" si="21"/>
        <v>Oui</v>
      </c>
      <c r="AC53">
        <f t="shared" ca="1" si="22"/>
        <v>0</v>
      </c>
      <c r="AD53" t="str">
        <f t="shared" ca="1" si="10"/>
        <v>Oui</v>
      </c>
      <c r="AE53" t="str">
        <f t="shared" ca="1" si="23"/>
        <v/>
      </c>
      <c r="AF53" t="str">
        <f t="shared" ca="1" si="24"/>
        <v>Non</v>
      </c>
      <c r="AG53" cm="1">
        <f t="array" aca="1" ref="AG53" ca="1">IF(INDIRECT($C53&amp;"!"&amp;"$G"&amp;$D53)-INDIRECT($C53&amp;"!"&amp;"$F"&amp;$D53)&lt;=0.5,0,IF(AND(INDIRECT($C53&amp;"!"&amp;"$F"&amp;$D53)=0,INDIRECT($C52&amp;"!"&amp;"$G"&amp;$D52)=1),X53,INDIRECT($C53&amp;"!"&amp;"$F"&amp;$D53)))</f>
        <v>0</v>
      </c>
      <c r="AH53" cm="1">
        <f t="array" aca="1" ref="AH53" ca="1">IF(INDIRECT($C53&amp;"!"&amp;"$G"&amp;$D53)-INDIRECT($C53&amp;"!"&amp;"$F"&amp;$D53)&lt;=0.5,0,IF(OR(INDIRECT($C53&amp;"!"&amp;"$G"&amp;$D53)=1,AND(INDIRECT($C53&amp;"!"&amp;"$G"&amp;$D53)&lt;&gt;1,INDIRECT($C53&amp;"!"&amp;"$G"&amp;$D53)&gt;Calculs!AG53+0.5)),Calculs!AG53+0.5,INDIRECT($C53&amp;"!"&amp;"$G"&amp;$D53)+ROUND(AG53,0)))</f>
        <v>0</v>
      </c>
      <c r="AI53">
        <f t="shared" ca="1" si="25"/>
        <v>0</v>
      </c>
      <c r="AJ53" cm="1">
        <f t="array" aca="1" ref="AJ53" ca="1">IF(AND(AG53=INT(AG53),INDIRECT($C53&amp;"!"&amp;"$F"&amp;$D53)&lt;&gt;""),AG53+1,ROUNDUP(AG53,0))</f>
        <v>0</v>
      </c>
      <c r="AK53">
        <f t="shared" ca="1" si="26"/>
        <v>0</v>
      </c>
      <c r="AL53" t="str">
        <f t="shared" ca="1" si="27"/>
        <v>Oui</v>
      </c>
      <c r="AM53">
        <f t="shared" ca="1" si="28"/>
        <v>0</v>
      </c>
      <c r="AN53" t="str">
        <f t="shared" ca="1" si="16"/>
        <v>Oui</v>
      </c>
      <c r="AO53" t="str">
        <f t="shared" ca="1" si="29"/>
        <v/>
      </c>
    </row>
    <row r="54" spans="1:41" x14ac:dyDescent="0.25">
      <c r="A54">
        <v>52</v>
      </c>
      <c r="B54">
        <f ca="1">Data!E54</f>
        <v>3</v>
      </c>
      <c r="C54" t="s">
        <v>59</v>
      </c>
      <c r="D54">
        <v>24</v>
      </c>
      <c r="E54" t="str">
        <f t="shared" ca="1" si="1"/>
        <v>Non</v>
      </c>
      <c r="F54" t="str">
        <f ca="1">IF(Data!$D54&gt;=3,"Oui","Non")</f>
        <v>Non</v>
      </c>
      <c r="G54" s="4" t="str" cm="1">
        <f t="array" aca="1" ref="G54" ca="1">IF(OR(AND(Data!$E54=4,ISBLANK(INDIRECT($C54&amp;"!"&amp;"$D"&amp;$D54&amp;":$I"&amp;$D54))),$E54="Oui"),_xlfn.SWITCH(Informations!$E$10,"Oui",0.5,"Non",0.4,"Erreur"),"NA")</f>
        <v>NA</v>
      </c>
      <c r="H54" s="14" cm="1">
        <f t="array" aca="1" ref="H54" ca="1">_xlfn.SWITCH($G54,"NA",(INDIRECT($C54&amp;"!"&amp;"$E"&amp;$D54))-(INDIRECT($C54&amp;"!"&amp;"$D"&amp;$D54)),0.4,$G54,0.5,$G54,"Erreur","Erreur","Erreur")</f>
        <v>0</v>
      </c>
      <c r="I54" cm="1">
        <f t="array" aca="1" ref="I54" ca="1">IF($G54="NA",INDIRECT($C54&amp;"!"&amp;"$H"&amp;$D54)+INDIRECT($C54&amp;"!"&amp;"$I"&amp;$D54)+INDIRECT($C54&amp;"!"&amp;"$J"&amp;$D54),0)</f>
        <v>0</v>
      </c>
      <c r="J54" cm="1">
        <f t="array" aca="1" ref="J54" ca="1">IF($G54="NA",(INDIRECT($C54&amp;"!"&amp;"$K"&amp;$D54)),0)</f>
        <v>0</v>
      </c>
      <c r="K54" s="4">
        <f t="shared" ca="1" si="0"/>
        <v>0</v>
      </c>
      <c r="L54" s="3">
        <f t="shared" ca="1" si="2"/>
        <v>0</v>
      </c>
      <c r="M54" s="5" cm="1">
        <f t="array" aca="1" ref="M54" ca="1">IF((INDIRECT($C54&amp;"!"&amp;"$D"&amp;$D54))="",,_xlfn.IFS(INDIRECT($C54&amp;"!"&amp;"$E"&amp;$D54)&lt;(1/3),INDIRECT($C54&amp;"!"&amp;"$E"&amp;$D54)-INDIRECT($C54&amp;"!"&amp;"$D"&amp;$D54),INDIRECT($C54&amp;"!"&amp;"$E"&amp;$D54)&gt;=(1/3),Data!$H$3-(INDIRECT($C54&amp;"!"&amp;"$D"&amp;$D54))))+INDIRECT($C54&amp;"!"&amp;"$H"&amp;$D54)</f>
        <v>0</v>
      </c>
      <c r="N54" s="5">
        <f t="shared" ca="1" si="3"/>
        <v>0</v>
      </c>
      <c r="O54" s="6">
        <f t="shared" ca="1" si="4"/>
        <v>0</v>
      </c>
      <c r="P54" s="5" cm="1">
        <f t="array" aca="1" ref="P54" ca="1">IF((INDIRECT($C54&amp;"!"&amp;"$D"&amp;$D54))="",,_xlfn.IFS(INDIRECT($C54&amp;"!"&amp;"$D"&amp;$D54)&gt;(2/3),INDIRECT($C54&amp;"!"&amp;"$E"&amp;$D54)-INDIRECT($C54&amp;"!"&amp;"$D"&amp;$D54),INDIRECT($C54&amp;"!"&amp;"$D"&amp;$D54)&lt;=(2/3),INDIRECT($C54&amp;"!"&amp;"$E"&amp;$D54)-Data!$H$4))+INDIRECT($C54&amp;"!"&amp;"$J"&amp;$D54)</f>
        <v>0</v>
      </c>
      <c r="Q54" s="4">
        <f t="shared" ca="1" si="5"/>
        <v>0</v>
      </c>
      <c r="R54" s="6">
        <f t="shared" ca="1" si="6"/>
        <v>0</v>
      </c>
      <c r="S54" s="4">
        <f ca="1">IF(VLOOKUP(A54,Data!B:E,4)&gt;=2,K54,N54+Q54)</f>
        <v>0</v>
      </c>
      <c r="T54" s="4">
        <f ca="1">IF(VLOOKUP(A54,Data!B:E,4)&gt;=2,,K54-N54-Q54)</f>
        <v>0</v>
      </c>
      <c r="U54" s="4">
        <f t="shared" ref="U54" ca="1" si="34">SUM(K48:K54)</f>
        <v>0</v>
      </c>
      <c r="V54" t="str">
        <f t="shared" ca="1" si="18"/>
        <v>Non</v>
      </c>
      <c r="W54" cm="1">
        <f t="array" aca="1" ref="W54" ca="1">_xlfn.IFS(AND(INDIRECT($C54&amp;"!"&amp;"$G"&amp;$D54)-INDIRECT($C54&amp;"!"&amp;"$F"&amp;$D54)&lt;0.5,INDIRECT($C54&amp;"!"&amp;"$G"&amp;$D54)=1,INDIRECT($C55&amp;"!"&amp;"$F"&amp;$D55)=0),0,AND(INDIRECT($C53&amp;"!"&amp;"$G"&amp;$D53)-INDIRECT($C53&amp;"!"&amp;"$F"&amp;$D53)&lt;0.5,INDIRECT($C53&amp;"!"&amp;"$G"&amp;$D53)=1,INDIRECT($C54&amp;"!"&amp;"$F"&amp;$D54)=0),INDIRECT($C53&amp;"!"&amp;"$F"&amp;$D53),AND(INDIRECT($C53&amp;"!"&amp;"$G"&amp;$D53)-INDIRECT($C53&amp;"!"&amp;"$F"&amp;$D53)&lt;=0.5,INDIRECT($C53&amp;"!"&amp;"$G"&amp;$D53)=1,INDIRECT($C54&amp;"!"&amp;"$F"&amp;$D54)=0),Calculs!X53,AND(INDIRECT($C54&amp;"!"&amp;"$F"&amp;$D54)=0,INDIRECT($C53&amp;"!"&amp;"$G"&amp;$D53)=1),AH53,TRUE,INDIRECT($C54&amp;"!"&amp;"$F"&amp;$D54))</f>
        <v>0</v>
      </c>
      <c r="X54" cm="1">
        <f t="array" aca="1" ref="X54" ca="1">IF(AND(INDIRECT($C54&amp;"!"&amp;"$G"&amp;$D54)-INDIRECT($C54&amp;"!"&amp;"$F"&amp;$D54)&lt;0.5,INDIRECT($C54&amp;"!"&amp;"$G"&amp;$D54)=1,INDIRECT($C55&amp;"!"&amp;"$F"&amp;$D55)=0),0,IF(OR(INDIRECT($C54&amp;"!"&amp;"$G"&amp;$D54)=1,AND(INDIRECT($C54&amp;"!"&amp;"$G"&amp;$D54)&lt;&gt;1,INDIRECT($C54&amp;"!"&amp;"$G"&amp;$D54)&gt;Calculs!W54+0.5)),Calculs!W54+0.5,INDIRECT($C54&amp;"!"&amp;"$G"&amp;$D54)+ROUND(W54,0)))</f>
        <v>0</v>
      </c>
      <c r="Y54">
        <f t="shared" ca="1" si="19"/>
        <v>0</v>
      </c>
      <c r="Z54" cm="1">
        <f t="array" aca="1" ref="Z54" ca="1">IF(AND(W54=INT(W54),INDIRECT($C54&amp;"!"&amp;"$F"&amp;$D54)&lt;&gt;""),W54+1,ROUNDUP(W54,0))</f>
        <v>0</v>
      </c>
      <c r="AA54">
        <f t="shared" ca="1" si="20"/>
        <v>0</v>
      </c>
      <c r="AB54" t="str">
        <f t="shared" ca="1" si="21"/>
        <v>Oui</v>
      </c>
      <c r="AC54">
        <f t="shared" ca="1" si="22"/>
        <v>0</v>
      </c>
      <c r="AD54" t="str">
        <f t="shared" ca="1" si="10"/>
        <v>Oui</v>
      </c>
      <c r="AE54" t="str">
        <f t="shared" ca="1" si="23"/>
        <v/>
      </c>
      <c r="AF54" t="str">
        <f t="shared" ca="1" si="24"/>
        <v>Non</v>
      </c>
      <c r="AG54" cm="1">
        <f t="array" aca="1" ref="AG54" ca="1">IF(INDIRECT($C54&amp;"!"&amp;"$G"&amp;$D54)-INDIRECT($C54&amp;"!"&amp;"$F"&amp;$D54)&lt;=0.5,0,IF(AND(INDIRECT($C54&amp;"!"&amp;"$F"&amp;$D54)=0,INDIRECT($C53&amp;"!"&amp;"$G"&amp;$D53)=1),X54,INDIRECT($C54&amp;"!"&amp;"$F"&amp;$D54)))</f>
        <v>0</v>
      </c>
      <c r="AH54" cm="1">
        <f t="array" aca="1" ref="AH54" ca="1">IF(INDIRECT($C54&amp;"!"&amp;"$G"&amp;$D54)-INDIRECT($C54&amp;"!"&amp;"$F"&amp;$D54)&lt;=0.5,0,IF(OR(INDIRECT($C54&amp;"!"&amp;"$G"&amp;$D54)=1,AND(INDIRECT($C54&amp;"!"&amp;"$G"&amp;$D54)&lt;&gt;1,INDIRECT($C54&amp;"!"&amp;"$G"&amp;$D54)&gt;Calculs!AG54+0.5)),Calculs!AG54+0.5,INDIRECT($C54&amp;"!"&amp;"$G"&amp;$D54)+ROUND(AG54,0)))</f>
        <v>0</v>
      </c>
      <c r="AI54">
        <f t="shared" ca="1" si="25"/>
        <v>0</v>
      </c>
      <c r="AJ54" cm="1">
        <f t="array" aca="1" ref="AJ54" ca="1">IF(AND(AG54=INT(AG54),INDIRECT($C54&amp;"!"&amp;"$F"&amp;$D54)&lt;&gt;""),AG54+1,ROUNDUP(AG54,0))</f>
        <v>0</v>
      </c>
      <c r="AK54">
        <f t="shared" ca="1" si="26"/>
        <v>0</v>
      </c>
      <c r="AL54" t="str">
        <f t="shared" ca="1" si="27"/>
        <v>Oui</v>
      </c>
      <c r="AM54">
        <f t="shared" ca="1" si="28"/>
        <v>0</v>
      </c>
      <c r="AN54" t="str">
        <f t="shared" ca="1" si="16"/>
        <v>Oui</v>
      </c>
      <c r="AO54" t="str">
        <f t="shared" ca="1" si="29"/>
        <v/>
      </c>
    </row>
    <row r="55" spans="1:41" x14ac:dyDescent="0.25">
      <c r="A55">
        <v>53</v>
      </c>
      <c r="B55">
        <f ca="1">Data!E55</f>
        <v>1</v>
      </c>
      <c r="C55" t="s">
        <v>59</v>
      </c>
      <c r="D55">
        <v>25</v>
      </c>
      <c r="E55" t="str">
        <f t="shared" ca="1" si="1"/>
        <v>Non</v>
      </c>
      <c r="F55" t="str">
        <f ca="1">IF(Data!$D55&gt;=3,"Oui","Non")</f>
        <v>Non</v>
      </c>
      <c r="G55" s="4" t="str" cm="1">
        <f t="array" aca="1" ref="G55" ca="1">IF(OR(AND(Data!$E55=4,ISBLANK(INDIRECT($C55&amp;"!"&amp;"$D"&amp;$D55&amp;":$I"&amp;$D55))),$E55="Oui"),_xlfn.SWITCH(Informations!$E$10,"Oui",0.5,"Non",0.4,"Erreur"),"NA")</f>
        <v>NA</v>
      </c>
      <c r="H55" s="14" cm="1">
        <f t="array" aca="1" ref="H55" ca="1">_xlfn.SWITCH($G55,"NA",(INDIRECT($C55&amp;"!"&amp;"$E"&amp;$D55))-(INDIRECT($C55&amp;"!"&amp;"$D"&amp;$D55)),0.4,$G55,0.5,$G55,"Erreur","Erreur","Erreur")</f>
        <v>0</v>
      </c>
      <c r="I55" cm="1">
        <f t="array" aca="1" ref="I55" ca="1">IF($G55="NA",INDIRECT($C55&amp;"!"&amp;"$H"&amp;$D55)+INDIRECT($C55&amp;"!"&amp;"$I"&amp;$D55)+INDIRECT($C55&amp;"!"&amp;"$J"&amp;$D55),0)</f>
        <v>0</v>
      </c>
      <c r="J55" cm="1">
        <f t="array" aca="1" ref="J55" ca="1">IF($G55="NA",(INDIRECT($C55&amp;"!"&amp;"$K"&amp;$D55)),0)</f>
        <v>0</v>
      </c>
      <c r="K55" s="4">
        <f t="shared" ca="1" si="0"/>
        <v>0</v>
      </c>
      <c r="L55" s="3">
        <f t="shared" ca="1" si="2"/>
        <v>0</v>
      </c>
      <c r="M55" s="5" cm="1">
        <f t="array" aca="1" ref="M55" ca="1">IF((INDIRECT($C55&amp;"!"&amp;"$D"&amp;$D55))="",,_xlfn.IFS(INDIRECT($C55&amp;"!"&amp;"$E"&amp;$D55)&lt;(1/3),INDIRECT($C55&amp;"!"&amp;"$E"&amp;$D55)-INDIRECT($C55&amp;"!"&amp;"$D"&amp;$D55),INDIRECT($C55&amp;"!"&amp;"$E"&amp;$D55)&gt;=(1/3),Data!$H$3-(INDIRECT($C55&amp;"!"&amp;"$D"&amp;$D55))))+INDIRECT($C55&amp;"!"&amp;"$H"&amp;$D55)</f>
        <v>0</v>
      </c>
      <c r="N55" s="5">
        <f t="shared" ca="1" si="3"/>
        <v>0</v>
      </c>
      <c r="O55" s="6">
        <f t="shared" ca="1" si="4"/>
        <v>0</v>
      </c>
      <c r="P55" s="5" cm="1">
        <f t="array" aca="1" ref="P55" ca="1">IF((INDIRECT($C55&amp;"!"&amp;"$D"&amp;$D55))="",,_xlfn.IFS(INDIRECT($C55&amp;"!"&amp;"$D"&amp;$D55)&gt;(2/3),INDIRECT($C55&amp;"!"&amp;"$E"&amp;$D55)-INDIRECT($C55&amp;"!"&amp;"$D"&amp;$D55),INDIRECT($C55&amp;"!"&amp;"$D"&amp;$D55)&lt;=(2/3),INDIRECT($C55&amp;"!"&amp;"$E"&amp;$D55)-Data!$H$4))+INDIRECT($C55&amp;"!"&amp;"$J"&amp;$D55)</f>
        <v>0</v>
      </c>
      <c r="Q55" s="4">
        <f t="shared" ca="1" si="5"/>
        <v>0</v>
      </c>
      <c r="R55" s="6">
        <f t="shared" ca="1" si="6"/>
        <v>0</v>
      </c>
      <c r="S55" s="4">
        <f ca="1">IF(VLOOKUP(A55,Data!B:E,4)&gt;=2,K55,N55+Q55)</f>
        <v>0</v>
      </c>
      <c r="T55" s="4">
        <f ca="1">IF(VLOOKUP(A55,Data!B:E,4)&gt;=2,,K55-N55-Q55)</f>
        <v>0</v>
      </c>
      <c r="V55" t="str">
        <f t="shared" ca="1" si="18"/>
        <v>Non</v>
      </c>
      <c r="W55" cm="1">
        <f t="array" aca="1" ref="W55" ca="1">_xlfn.IFS(AND(INDIRECT($C55&amp;"!"&amp;"$G"&amp;$D55)-INDIRECT($C55&amp;"!"&amp;"$F"&amp;$D55)&lt;0.5,INDIRECT($C55&amp;"!"&amp;"$G"&amp;$D55)=1,INDIRECT($C56&amp;"!"&amp;"$F"&amp;$D56)=0),0,AND(INDIRECT($C54&amp;"!"&amp;"$G"&amp;$D54)-INDIRECT($C54&amp;"!"&amp;"$F"&amp;$D54)&lt;0.5,INDIRECT($C54&amp;"!"&amp;"$G"&amp;$D54)=1,INDIRECT($C55&amp;"!"&amp;"$F"&amp;$D55)=0),INDIRECT($C54&amp;"!"&amp;"$F"&amp;$D54),AND(INDIRECT($C54&amp;"!"&amp;"$G"&amp;$D54)-INDIRECT($C54&amp;"!"&amp;"$F"&amp;$D54)&lt;=0.5,INDIRECT($C54&amp;"!"&amp;"$G"&amp;$D54)=1,INDIRECT($C55&amp;"!"&amp;"$F"&amp;$D55)=0),Calculs!X54,AND(INDIRECT($C55&amp;"!"&amp;"$F"&amp;$D55)=0,INDIRECT($C54&amp;"!"&amp;"$G"&amp;$D54)=1),AH54,TRUE,INDIRECT($C55&amp;"!"&amp;"$F"&amp;$D55))</f>
        <v>0</v>
      </c>
      <c r="X55" cm="1">
        <f t="array" aca="1" ref="X55" ca="1">IF(AND(INDIRECT($C55&amp;"!"&amp;"$G"&amp;$D55)-INDIRECT($C55&amp;"!"&amp;"$F"&amp;$D55)&lt;0.5,INDIRECT($C55&amp;"!"&amp;"$G"&amp;$D55)=1,INDIRECT($C56&amp;"!"&amp;"$F"&amp;$D56)=0),0,IF(OR(INDIRECT($C55&amp;"!"&amp;"$G"&amp;$D55)=1,AND(INDIRECT($C55&amp;"!"&amp;"$G"&amp;$D55)&lt;&gt;1,INDIRECT($C55&amp;"!"&amp;"$G"&amp;$D55)&gt;Calculs!W55+0.5)),Calculs!W55+0.5,INDIRECT($C55&amp;"!"&amp;"$G"&amp;$D55)+ROUND(W55,0)))</f>
        <v>0</v>
      </c>
      <c r="Y55">
        <f t="shared" ca="1" si="19"/>
        <v>0</v>
      </c>
      <c r="Z55" cm="1">
        <f t="array" aca="1" ref="Z55" ca="1">IF(AND(W55=INT(W55),INDIRECT($C55&amp;"!"&amp;"$F"&amp;$D55)&lt;&gt;""),W55+1,ROUNDUP(W55,0))</f>
        <v>0</v>
      </c>
      <c r="AA55">
        <f t="shared" ca="1" si="20"/>
        <v>0</v>
      </c>
      <c r="AB55" t="str">
        <f t="shared" ca="1" si="21"/>
        <v>Oui</v>
      </c>
      <c r="AC55">
        <f t="shared" ca="1" si="22"/>
        <v>0</v>
      </c>
      <c r="AD55" t="str">
        <f t="shared" ca="1" si="10"/>
        <v>Oui</v>
      </c>
      <c r="AE55" t="str">
        <f t="shared" ca="1" si="23"/>
        <v/>
      </c>
      <c r="AF55" t="str">
        <f t="shared" ca="1" si="24"/>
        <v>Non</v>
      </c>
      <c r="AG55" cm="1">
        <f t="array" aca="1" ref="AG55" ca="1">IF(INDIRECT($C55&amp;"!"&amp;"$G"&amp;$D55)-INDIRECT($C55&amp;"!"&amp;"$F"&amp;$D55)&lt;=0.5,0,IF(AND(INDIRECT($C55&amp;"!"&amp;"$F"&amp;$D55)=0,INDIRECT($C54&amp;"!"&amp;"$G"&amp;$D54)=1),X55,INDIRECT($C55&amp;"!"&amp;"$F"&amp;$D55)))</f>
        <v>0</v>
      </c>
      <c r="AH55" cm="1">
        <f t="array" aca="1" ref="AH55" ca="1">IF(INDIRECT($C55&amp;"!"&amp;"$G"&amp;$D55)-INDIRECT($C55&amp;"!"&amp;"$F"&amp;$D55)&lt;=0.5,0,IF(OR(INDIRECT($C55&amp;"!"&amp;"$G"&amp;$D55)=1,AND(INDIRECT($C55&amp;"!"&amp;"$G"&amp;$D55)&lt;&gt;1,INDIRECT($C55&amp;"!"&amp;"$G"&amp;$D55)&gt;Calculs!AG55+0.5)),Calculs!AG55+0.5,INDIRECT($C55&amp;"!"&amp;"$G"&amp;$D55)+ROUND(AG55,0)))</f>
        <v>0</v>
      </c>
      <c r="AI55">
        <f t="shared" ca="1" si="25"/>
        <v>0</v>
      </c>
      <c r="AJ55" cm="1">
        <f t="array" aca="1" ref="AJ55" ca="1">IF(AND(AG55=INT(AG55),INDIRECT($C55&amp;"!"&amp;"$F"&amp;$D55)&lt;&gt;""),AG55+1,ROUNDUP(AG55,0))</f>
        <v>0</v>
      </c>
      <c r="AK55">
        <f t="shared" ca="1" si="26"/>
        <v>0</v>
      </c>
      <c r="AL55" t="str">
        <f t="shared" ca="1" si="27"/>
        <v>Oui</v>
      </c>
      <c r="AM55">
        <f t="shared" ca="1" si="28"/>
        <v>0</v>
      </c>
      <c r="AN55" t="str">
        <f t="shared" ca="1" si="16"/>
        <v>Oui</v>
      </c>
      <c r="AO55" t="str">
        <f t="shared" ca="1" si="29"/>
        <v/>
      </c>
    </row>
    <row r="56" spans="1:41" x14ac:dyDescent="0.25">
      <c r="A56">
        <v>54</v>
      </c>
      <c r="B56">
        <f ca="1">Data!E56</f>
        <v>1</v>
      </c>
      <c r="C56" t="s">
        <v>59</v>
      </c>
      <c r="D56">
        <v>26</v>
      </c>
      <c r="E56" t="str">
        <f t="shared" ca="1" si="1"/>
        <v>Non</v>
      </c>
      <c r="F56" t="str">
        <f ca="1">IF(Data!$D56&gt;=3,"Oui","Non")</f>
        <v>Non</v>
      </c>
      <c r="G56" s="4" t="str" cm="1">
        <f t="array" aca="1" ref="G56" ca="1">IF(OR(AND(Data!$E56=4,ISBLANK(INDIRECT($C56&amp;"!"&amp;"$D"&amp;$D56&amp;":$I"&amp;$D56))),$E56="Oui"),_xlfn.SWITCH(Informations!$E$10,"Oui",0.5,"Non",0.4,"Erreur"),"NA")</f>
        <v>NA</v>
      </c>
      <c r="H56" s="14" cm="1">
        <f t="array" aca="1" ref="H56" ca="1">_xlfn.SWITCH($G56,"NA",(INDIRECT($C56&amp;"!"&amp;"$E"&amp;$D56))-(INDIRECT($C56&amp;"!"&amp;"$D"&amp;$D56)),0.4,$G56,0.5,$G56,"Erreur","Erreur","Erreur")</f>
        <v>0</v>
      </c>
      <c r="I56" cm="1">
        <f t="array" aca="1" ref="I56" ca="1">IF($G56="NA",INDIRECT($C56&amp;"!"&amp;"$H"&amp;$D56)+INDIRECT($C56&amp;"!"&amp;"$I"&amp;$D56)+INDIRECT($C56&amp;"!"&amp;"$J"&amp;$D56),0)</f>
        <v>0</v>
      </c>
      <c r="J56" cm="1">
        <f t="array" aca="1" ref="J56" ca="1">IF($G56="NA",(INDIRECT($C56&amp;"!"&amp;"$K"&amp;$D56)),0)</f>
        <v>0</v>
      </c>
      <c r="K56" s="4">
        <f t="shared" ca="1" si="0"/>
        <v>0</v>
      </c>
      <c r="L56" s="3">
        <f t="shared" ca="1" si="2"/>
        <v>0</v>
      </c>
      <c r="M56" s="5" cm="1">
        <f t="array" aca="1" ref="M56" ca="1">IF((INDIRECT($C56&amp;"!"&amp;"$D"&amp;$D56))="",,_xlfn.IFS(INDIRECT($C56&amp;"!"&amp;"$E"&amp;$D56)&lt;(1/3),INDIRECT($C56&amp;"!"&amp;"$E"&amp;$D56)-INDIRECT($C56&amp;"!"&amp;"$D"&amp;$D56),INDIRECT($C56&amp;"!"&amp;"$E"&amp;$D56)&gt;=(1/3),Data!$H$3-(INDIRECT($C56&amp;"!"&amp;"$D"&amp;$D56))))+INDIRECT($C56&amp;"!"&amp;"$H"&amp;$D56)</f>
        <v>0</v>
      </c>
      <c r="N56" s="5">
        <f t="shared" ca="1" si="3"/>
        <v>0</v>
      </c>
      <c r="O56" s="6">
        <f t="shared" ca="1" si="4"/>
        <v>0</v>
      </c>
      <c r="P56" s="5" cm="1">
        <f t="array" aca="1" ref="P56" ca="1">IF((INDIRECT($C56&amp;"!"&amp;"$D"&amp;$D56))="",,_xlfn.IFS(INDIRECT($C56&amp;"!"&amp;"$D"&amp;$D56)&gt;(2/3),INDIRECT($C56&amp;"!"&amp;"$E"&amp;$D56)-INDIRECT($C56&amp;"!"&amp;"$D"&amp;$D56),INDIRECT($C56&amp;"!"&amp;"$D"&amp;$D56)&lt;=(2/3),INDIRECT($C56&amp;"!"&amp;"$E"&amp;$D56)-Data!$H$4))+INDIRECT($C56&amp;"!"&amp;"$J"&amp;$D56)</f>
        <v>0</v>
      </c>
      <c r="Q56" s="4">
        <f t="shared" ca="1" si="5"/>
        <v>0</v>
      </c>
      <c r="R56" s="6">
        <f t="shared" ca="1" si="6"/>
        <v>0</v>
      </c>
      <c r="S56" s="4">
        <f ca="1">IF(VLOOKUP(A56,Data!B:E,4)&gt;=2,K56,N56+Q56)</f>
        <v>0</v>
      </c>
      <c r="T56" s="4">
        <f ca="1">IF(VLOOKUP(A56,Data!B:E,4)&gt;=2,,K56-N56-Q56)</f>
        <v>0</v>
      </c>
      <c r="V56" t="str">
        <f t="shared" ca="1" si="18"/>
        <v>Non</v>
      </c>
      <c r="W56" cm="1">
        <f t="array" aca="1" ref="W56" ca="1">_xlfn.IFS(AND(INDIRECT($C56&amp;"!"&amp;"$G"&amp;$D56)-INDIRECT($C56&amp;"!"&amp;"$F"&amp;$D56)&lt;0.5,INDIRECT($C56&amp;"!"&amp;"$G"&amp;$D56)=1,INDIRECT($C57&amp;"!"&amp;"$F"&amp;$D57)=0),0,AND(INDIRECT($C55&amp;"!"&amp;"$G"&amp;$D55)-INDIRECT($C55&amp;"!"&amp;"$F"&amp;$D55)&lt;0.5,INDIRECT($C55&amp;"!"&amp;"$G"&amp;$D55)=1,INDIRECT($C56&amp;"!"&amp;"$F"&amp;$D56)=0),INDIRECT($C55&amp;"!"&amp;"$F"&amp;$D55),AND(INDIRECT($C55&amp;"!"&amp;"$G"&amp;$D55)-INDIRECT($C55&amp;"!"&amp;"$F"&amp;$D55)&lt;=0.5,INDIRECT($C55&amp;"!"&amp;"$G"&amp;$D55)=1,INDIRECT($C56&amp;"!"&amp;"$F"&amp;$D56)=0),Calculs!X55,AND(INDIRECT($C56&amp;"!"&amp;"$F"&amp;$D56)=0,INDIRECT($C55&amp;"!"&amp;"$G"&amp;$D55)=1),AH55,TRUE,INDIRECT($C56&amp;"!"&amp;"$F"&amp;$D56))</f>
        <v>0</v>
      </c>
      <c r="X56" cm="1">
        <f t="array" aca="1" ref="X56" ca="1">IF(AND(INDIRECT($C56&amp;"!"&amp;"$G"&amp;$D56)-INDIRECT($C56&amp;"!"&amp;"$F"&amp;$D56)&lt;0.5,INDIRECT($C56&amp;"!"&amp;"$G"&amp;$D56)=1,INDIRECT($C57&amp;"!"&amp;"$F"&amp;$D57)=0),0,IF(OR(INDIRECT($C56&amp;"!"&amp;"$G"&amp;$D56)=1,AND(INDIRECT($C56&amp;"!"&amp;"$G"&amp;$D56)&lt;&gt;1,INDIRECT($C56&amp;"!"&amp;"$G"&amp;$D56)&gt;Calculs!W56+0.5)),Calculs!W56+0.5,INDIRECT($C56&amp;"!"&amp;"$G"&amp;$D56)+ROUND(W56,0)))</f>
        <v>0</v>
      </c>
      <c r="Y56">
        <f t="shared" ca="1" si="19"/>
        <v>0</v>
      </c>
      <c r="Z56" cm="1">
        <f t="array" aca="1" ref="Z56" ca="1">IF(AND(W56=INT(W56),INDIRECT($C56&amp;"!"&amp;"$F"&amp;$D56)&lt;&gt;""),W56+1,ROUNDUP(W56,0))</f>
        <v>0</v>
      </c>
      <c r="AA56">
        <f t="shared" ca="1" si="20"/>
        <v>0</v>
      </c>
      <c r="AB56" t="str">
        <f t="shared" ca="1" si="21"/>
        <v>Oui</v>
      </c>
      <c r="AC56">
        <f t="shared" ca="1" si="22"/>
        <v>0</v>
      </c>
      <c r="AD56" t="str">
        <f t="shared" ca="1" si="10"/>
        <v>Oui</v>
      </c>
      <c r="AE56" t="str">
        <f t="shared" ca="1" si="23"/>
        <v/>
      </c>
      <c r="AF56" t="str">
        <f t="shared" ca="1" si="24"/>
        <v>Non</v>
      </c>
      <c r="AG56" cm="1">
        <f t="array" aca="1" ref="AG56" ca="1">IF(INDIRECT($C56&amp;"!"&amp;"$G"&amp;$D56)-INDIRECT($C56&amp;"!"&amp;"$F"&amp;$D56)&lt;=0.5,0,IF(AND(INDIRECT($C56&amp;"!"&amp;"$F"&amp;$D56)=0,INDIRECT($C55&amp;"!"&amp;"$G"&amp;$D55)=1),X56,INDIRECT($C56&amp;"!"&amp;"$F"&amp;$D56)))</f>
        <v>0</v>
      </c>
      <c r="AH56" cm="1">
        <f t="array" aca="1" ref="AH56" ca="1">IF(INDIRECT($C56&amp;"!"&amp;"$G"&amp;$D56)-INDIRECT($C56&amp;"!"&amp;"$F"&amp;$D56)&lt;=0.5,0,IF(OR(INDIRECT($C56&amp;"!"&amp;"$G"&amp;$D56)=1,AND(INDIRECT($C56&amp;"!"&amp;"$G"&amp;$D56)&lt;&gt;1,INDIRECT($C56&amp;"!"&amp;"$G"&amp;$D56)&gt;Calculs!AG56+0.5)),Calculs!AG56+0.5,INDIRECT($C56&amp;"!"&amp;"$G"&amp;$D56)+ROUND(AG56,0)))</f>
        <v>0</v>
      </c>
      <c r="AI56">
        <f t="shared" ca="1" si="25"/>
        <v>0</v>
      </c>
      <c r="AJ56" cm="1">
        <f t="array" aca="1" ref="AJ56" ca="1">IF(AND(AG56=INT(AG56),INDIRECT($C56&amp;"!"&amp;"$F"&amp;$D56)&lt;&gt;""),AG56+1,ROUNDUP(AG56,0))</f>
        <v>0</v>
      </c>
      <c r="AK56">
        <f t="shared" ca="1" si="26"/>
        <v>0</v>
      </c>
      <c r="AL56" t="str">
        <f t="shared" ca="1" si="27"/>
        <v>Oui</v>
      </c>
      <c r="AM56">
        <f t="shared" ca="1" si="28"/>
        <v>0</v>
      </c>
      <c r="AN56" t="str">
        <f t="shared" ca="1" si="16"/>
        <v>Oui</v>
      </c>
      <c r="AO56" t="str">
        <f t="shared" ca="1" si="29"/>
        <v/>
      </c>
    </row>
    <row r="57" spans="1:41" x14ac:dyDescent="0.25">
      <c r="A57">
        <v>55</v>
      </c>
      <c r="B57">
        <f ca="1">Data!E57</f>
        <v>1</v>
      </c>
      <c r="C57" t="s">
        <v>59</v>
      </c>
      <c r="D57">
        <v>27</v>
      </c>
      <c r="E57" t="str">
        <f t="shared" ca="1" si="1"/>
        <v>Non</v>
      </c>
      <c r="F57" t="str">
        <f ca="1">IF(Data!$D57&gt;=3,"Oui","Non")</f>
        <v>Non</v>
      </c>
      <c r="G57" s="4" t="str" cm="1">
        <f t="array" aca="1" ref="G57" ca="1">IF(OR(AND(Data!$E57=4,ISBLANK(INDIRECT($C57&amp;"!"&amp;"$D"&amp;$D57&amp;":$I"&amp;$D57))),$E57="Oui"),_xlfn.SWITCH(Informations!$E$10,"Oui",0.5,"Non",0.4,"Erreur"),"NA")</f>
        <v>NA</v>
      </c>
      <c r="H57" s="14" cm="1">
        <f t="array" aca="1" ref="H57" ca="1">_xlfn.SWITCH($G57,"NA",(INDIRECT($C57&amp;"!"&amp;"$E"&amp;$D57))-(INDIRECT($C57&amp;"!"&amp;"$D"&amp;$D57)),0.4,$G57,0.5,$G57,"Erreur","Erreur","Erreur")</f>
        <v>0</v>
      </c>
      <c r="I57" cm="1">
        <f t="array" aca="1" ref="I57" ca="1">IF($G57="NA",INDIRECT($C57&amp;"!"&amp;"$H"&amp;$D57)+INDIRECT($C57&amp;"!"&amp;"$I"&amp;$D57)+INDIRECT($C57&amp;"!"&amp;"$J"&amp;$D57),0)</f>
        <v>0</v>
      </c>
      <c r="J57" cm="1">
        <f t="array" aca="1" ref="J57" ca="1">IF($G57="NA",(INDIRECT($C57&amp;"!"&amp;"$K"&amp;$D57)),0)</f>
        <v>0</v>
      </c>
      <c r="K57" s="4">
        <f t="shared" ca="1" si="0"/>
        <v>0</v>
      </c>
      <c r="L57" s="3">
        <f t="shared" ca="1" si="2"/>
        <v>0</v>
      </c>
      <c r="M57" s="5" cm="1">
        <f t="array" aca="1" ref="M57" ca="1">IF((INDIRECT($C57&amp;"!"&amp;"$D"&amp;$D57))="",,_xlfn.IFS(INDIRECT($C57&amp;"!"&amp;"$E"&amp;$D57)&lt;(1/3),INDIRECT($C57&amp;"!"&amp;"$E"&amp;$D57)-INDIRECT($C57&amp;"!"&amp;"$D"&amp;$D57),INDIRECT($C57&amp;"!"&amp;"$E"&amp;$D57)&gt;=(1/3),Data!$H$3-(INDIRECT($C57&amp;"!"&amp;"$D"&amp;$D57))))+INDIRECT($C57&amp;"!"&amp;"$H"&amp;$D57)</f>
        <v>0</v>
      </c>
      <c r="N57" s="5">
        <f t="shared" ca="1" si="3"/>
        <v>0</v>
      </c>
      <c r="O57" s="6">
        <f t="shared" ca="1" si="4"/>
        <v>0</v>
      </c>
      <c r="P57" s="5" cm="1">
        <f t="array" aca="1" ref="P57" ca="1">IF((INDIRECT($C57&amp;"!"&amp;"$D"&amp;$D57))="",,_xlfn.IFS(INDIRECT($C57&amp;"!"&amp;"$D"&amp;$D57)&gt;(2/3),INDIRECT($C57&amp;"!"&amp;"$E"&amp;$D57)-INDIRECT($C57&amp;"!"&amp;"$D"&amp;$D57),INDIRECT($C57&amp;"!"&amp;"$D"&amp;$D57)&lt;=(2/3),INDIRECT($C57&amp;"!"&amp;"$E"&amp;$D57)-Data!$H$4))+INDIRECT($C57&amp;"!"&amp;"$J"&amp;$D57)</f>
        <v>0</v>
      </c>
      <c r="Q57" s="4">
        <f t="shared" ca="1" si="5"/>
        <v>0</v>
      </c>
      <c r="R57" s="6">
        <f t="shared" ca="1" si="6"/>
        <v>0</v>
      </c>
      <c r="S57" s="4">
        <f ca="1">IF(VLOOKUP(A57,Data!B:E,4)&gt;=2,K57,N57+Q57)</f>
        <v>0</v>
      </c>
      <c r="T57" s="4">
        <f ca="1">IF(VLOOKUP(A57,Data!B:E,4)&gt;=2,,K57-N57-Q57)</f>
        <v>0</v>
      </c>
      <c r="V57" t="str">
        <f t="shared" ca="1" si="18"/>
        <v>Non</v>
      </c>
      <c r="W57" cm="1">
        <f t="array" aca="1" ref="W57" ca="1">_xlfn.IFS(AND(INDIRECT($C57&amp;"!"&amp;"$G"&amp;$D57)-INDIRECT($C57&amp;"!"&amp;"$F"&amp;$D57)&lt;0.5,INDIRECT($C57&amp;"!"&amp;"$G"&amp;$D57)=1,INDIRECT($C58&amp;"!"&amp;"$F"&amp;$D58)=0),0,AND(INDIRECT($C56&amp;"!"&amp;"$G"&amp;$D56)-INDIRECT($C56&amp;"!"&amp;"$F"&amp;$D56)&lt;0.5,INDIRECT($C56&amp;"!"&amp;"$G"&amp;$D56)=1,INDIRECT($C57&amp;"!"&amp;"$F"&amp;$D57)=0),INDIRECT($C56&amp;"!"&amp;"$F"&amp;$D56),AND(INDIRECT($C56&amp;"!"&amp;"$G"&amp;$D56)-INDIRECT($C56&amp;"!"&amp;"$F"&amp;$D56)&lt;=0.5,INDIRECT($C56&amp;"!"&amp;"$G"&amp;$D56)=1,INDIRECT($C57&amp;"!"&amp;"$F"&amp;$D57)=0),Calculs!X56,AND(INDIRECT($C57&amp;"!"&amp;"$F"&amp;$D57)=0,INDIRECT($C56&amp;"!"&amp;"$G"&amp;$D56)=1),AH56,TRUE,INDIRECT($C57&amp;"!"&amp;"$F"&amp;$D57))</f>
        <v>0</v>
      </c>
      <c r="X57" cm="1">
        <f t="array" aca="1" ref="X57" ca="1">IF(AND(INDIRECT($C57&amp;"!"&amp;"$G"&amp;$D57)-INDIRECT($C57&amp;"!"&amp;"$F"&amp;$D57)&lt;0.5,INDIRECT($C57&amp;"!"&amp;"$G"&amp;$D57)=1,INDIRECT($C58&amp;"!"&amp;"$F"&amp;$D58)=0),0,IF(OR(INDIRECT($C57&amp;"!"&amp;"$G"&amp;$D57)=1,AND(INDIRECT($C57&amp;"!"&amp;"$G"&amp;$D57)&lt;&gt;1,INDIRECT($C57&amp;"!"&amp;"$G"&amp;$D57)&gt;Calculs!W57+0.5)),Calculs!W57+0.5,INDIRECT($C57&amp;"!"&amp;"$G"&amp;$D57)+ROUND(W57,0)))</f>
        <v>0</v>
      </c>
      <c r="Y57">
        <f t="shared" ca="1" si="19"/>
        <v>0</v>
      </c>
      <c r="Z57" cm="1">
        <f t="array" aca="1" ref="Z57" ca="1">IF(AND(W57=INT(W57),INDIRECT($C57&amp;"!"&amp;"$F"&amp;$D57)&lt;&gt;""),W57+1,ROUNDUP(W57,0))</f>
        <v>0</v>
      </c>
      <c r="AA57">
        <f t="shared" ca="1" si="20"/>
        <v>0</v>
      </c>
      <c r="AB57" t="str">
        <f t="shared" ca="1" si="21"/>
        <v>Oui</v>
      </c>
      <c r="AC57">
        <f t="shared" ca="1" si="22"/>
        <v>0</v>
      </c>
      <c r="AD57" t="str">
        <f t="shared" ca="1" si="10"/>
        <v>Oui</v>
      </c>
      <c r="AE57" t="str">
        <f t="shared" ca="1" si="23"/>
        <v/>
      </c>
      <c r="AF57" t="str">
        <f t="shared" ca="1" si="24"/>
        <v>Non</v>
      </c>
      <c r="AG57" cm="1">
        <f t="array" aca="1" ref="AG57" ca="1">IF(INDIRECT($C57&amp;"!"&amp;"$G"&amp;$D57)-INDIRECT($C57&amp;"!"&amp;"$F"&amp;$D57)&lt;=0.5,0,IF(AND(INDIRECT($C57&amp;"!"&amp;"$F"&amp;$D57)=0,INDIRECT($C56&amp;"!"&amp;"$G"&amp;$D56)=1),X57,INDIRECT($C57&amp;"!"&amp;"$F"&amp;$D57)))</f>
        <v>0</v>
      </c>
      <c r="AH57" cm="1">
        <f t="array" aca="1" ref="AH57" ca="1">IF(INDIRECT($C57&amp;"!"&amp;"$G"&amp;$D57)-INDIRECT($C57&amp;"!"&amp;"$F"&amp;$D57)&lt;=0.5,0,IF(OR(INDIRECT($C57&amp;"!"&amp;"$G"&amp;$D57)=1,AND(INDIRECT($C57&amp;"!"&amp;"$G"&amp;$D57)&lt;&gt;1,INDIRECT($C57&amp;"!"&amp;"$G"&amp;$D57)&gt;Calculs!AG57+0.5)),Calculs!AG57+0.5,INDIRECT($C57&amp;"!"&amp;"$G"&amp;$D57)+ROUND(AG57,0)))</f>
        <v>0</v>
      </c>
      <c r="AI57">
        <f t="shared" ca="1" si="25"/>
        <v>0</v>
      </c>
      <c r="AJ57" cm="1">
        <f t="array" aca="1" ref="AJ57" ca="1">IF(AND(AG57=INT(AG57),INDIRECT($C57&amp;"!"&amp;"$F"&amp;$D57)&lt;&gt;""),AG57+1,ROUNDUP(AG57,0))</f>
        <v>0</v>
      </c>
      <c r="AK57">
        <f t="shared" ca="1" si="26"/>
        <v>0</v>
      </c>
      <c r="AL57" t="str">
        <f t="shared" ca="1" si="27"/>
        <v>Oui</v>
      </c>
      <c r="AM57">
        <f t="shared" ca="1" si="28"/>
        <v>0</v>
      </c>
      <c r="AN57" t="str">
        <f t="shared" ca="1" si="16"/>
        <v>Oui</v>
      </c>
      <c r="AO57" t="str">
        <f t="shared" ca="1" si="29"/>
        <v/>
      </c>
    </row>
    <row r="58" spans="1:41" x14ac:dyDescent="0.25">
      <c r="A58">
        <v>56</v>
      </c>
      <c r="B58">
        <f ca="1">Data!E58</f>
        <v>1</v>
      </c>
      <c r="C58" t="s">
        <v>59</v>
      </c>
      <c r="D58">
        <v>28</v>
      </c>
      <c r="E58" t="str">
        <f t="shared" ca="1" si="1"/>
        <v>Non</v>
      </c>
      <c r="F58" t="str">
        <f ca="1">IF(Data!$D58&gt;=3,"Oui","Non")</f>
        <v>Non</v>
      </c>
      <c r="G58" s="4" t="str" cm="1">
        <f t="array" aca="1" ref="G58" ca="1">IF(OR(AND(Data!$E58=4,ISBLANK(INDIRECT($C58&amp;"!"&amp;"$D"&amp;$D58&amp;":$I"&amp;$D58))),$E58="Oui"),_xlfn.SWITCH(Informations!$E$10,"Oui",0.5,"Non",0.4,"Erreur"),"NA")</f>
        <v>NA</v>
      </c>
      <c r="H58" s="14" cm="1">
        <f t="array" aca="1" ref="H58" ca="1">_xlfn.SWITCH($G58,"NA",(INDIRECT($C58&amp;"!"&amp;"$E"&amp;$D58))-(INDIRECT($C58&amp;"!"&amp;"$D"&amp;$D58)),0.4,$G58,0.5,$G58,"Erreur","Erreur","Erreur")</f>
        <v>0</v>
      </c>
      <c r="I58" cm="1">
        <f t="array" aca="1" ref="I58" ca="1">IF($G58="NA",INDIRECT($C58&amp;"!"&amp;"$H"&amp;$D58)+INDIRECT($C58&amp;"!"&amp;"$I"&amp;$D58)+INDIRECT($C58&amp;"!"&amp;"$J"&amp;$D58),0)</f>
        <v>0</v>
      </c>
      <c r="J58" cm="1">
        <f t="array" aca="1" ref="J58" ca="1">IF($G58="NA",(INDIRECT($C58&amp;"!"&amp;"$K"&amp;$D58)),0)</f>
        <v>0</v>
      </c>
      <c r="K58" s="4">
        <f t="shared" ca="1" si="0"/>
        <v>0</v>
      </c>
      <c r="L58" s="3">
        <f t="shared" ca="1" si="2"/>
        <v>0</v>
      </c>
      <c r="M58" s="5" cm="1">
        <f t="array" aca="1" ref="M58" ca="1">IF((INDIRECT($C58&amp;"!"&amp;"$D"&amp;$D58))="",,_xlfn.IFS(INDIRECT($C58&amp;"!"&amp;"$E"&amp;$D58)&lt;(1/3),INDIRECT($C58&amp;"!"&amp;"$E"&amp;$D58)-INDIRECT($C58&amp;"!"&amp;"$D"&amp;$D58),INDIRECT($C58&amp;"!"&amp;"$E"&amp;$D58)&gt;=(1/3),Data!$H$3-(INDIRECT($C58&amp;"!"&amp;"$D"&amp;$D58))))+INDIRECT($C58&amp;"!"&amp;"$H"&amp;$D58)</f>
        <v>0</v>
      </c>
      <c r="N58" s="5">
        <f t="shared" ca="1" si="3"/>
        <v>0</v>
      </c>
      <c r="O58" s="6">
        <f t="shared" ca="1" si="4"/>
        <v>0</v>
      </c>
      <c r="P58" s="5" cm="1">
        <f t="array" aca="1" ref="P58" ca="1">IF((INDIRECT($C58&amp;"!"&amp;"$D"&amp;$D58))="",,_xlfn.IFS(INDIRECT($C58&amp;"!"&amp;"$D"&amp;$D58)&gt;(2/3),INDIRECT($C58&amp;"!"&amp;"$E"&amp;$D58)-INDIRECT($C58&amp;"!"&amp;"$D"&amp;$D58),INDIRECT($C58&amp;"!"&amp;"$D"&amp;$D58)&lt;=(2/3),INDIRECT($C58&amp;"!"&amp;"$E"&amp;$D58)-Data!$H$4))+INDIRECT($C58&amp;"!"&amp;"$J"&amp;$D58)</f>
        <v>0</v>
      </c>
      <c r="Q58" s="4">
        <f t="shared" ca="1" si="5"/>
        <v>0</v>
      </c>
      <c r="R58" s="6">
        <f t="shared" ca="1" si="6"/>
        <v>0</v>
      </c>
      <c r="S58" s="4">
        <f ca="1">IF(VLOOKUP(A58,Data!B:E,4)&gt;=2,K58,N58+Q58)</f>
        <v>0</v>
      </c>
      <c r="T58" s="4">
        <f ca="1">IF(VLOOKUP(A58,Data!B:E,4)&gt;=2,,K58-N58-Q58)</f>
        <v>0</v>
      </c>
      <c r="V58" t="str">
        <f t="shared" ca="1" si="18"/>
        <v>Non</v>
      </c>
      <c r="W58" cm="1">
        <f t="array" aca="1" ref="W58" ca="1">_xlfn.IFS(AND(INDIRECT($C58&amp;"!"&amp;"$G"&amp;$D58)-INDIRECT($C58&amp;"!"&amp;"$F"&amp;$D58)&lt;0.5,INDIRECT($C58&amp;"!"&amp;"$G"&amp;$D58)=1,INDIRECT($C59&amp;"!"&amp;"$F"&amp;$D59)=0),0,AND(INDIRECT($C57&amp;"!"&amp;"$G"&amp;$D57)-INDIRECT($C57&amp;"!"&amp;"$F"&amp;$D57)&lt;0.5,INDIRECT($C57&amp;"!"&amp;"$G"&amp;$D57)=1,INDIRECT($C58&amp;"!"&amp;"$F"&amp;$D58)=0),INDIRECT($C57&amp;"!"&amp;"$F"&amp;$D57),AND(INDIRECT($C57&amp;"!"&amp;"$G"&amp;$D57)-INDIRECT($C57&amp;"!"&amp;"$F"&amp;$D57)&lt;=0.5,INDIRECT($C57&amp;"!"&amp;"$G"&amp;$D57)=1,INDIRECT($C58&amp;"!"&amp;"$F"&amp;$D58)=0),Calculs!X57,AND(INDIRECT($C58&amp;"!"&amp;"$F"&amp;$D58)=0,INDIRECT($C57&amp;"!"&amp;"$G"&amp;$D57)=1),AH57,TRUE,INDIRECT($C58&amp;"!"&amp;"$F"&amp;$D58))</f>
        <v>0</v>
      </c>
      <c r="X58" cm="1">
        <f t="array" aca="1" ref="X58" ca="1">IF(AND(INDIRECT($C58&amp;"!"&amp;"$G"&amp;$D58)-INDIRECT($C58&amp;"!"&amp;"$F"&amp;$D58)&lt;0.5,INDIRECT($C58&amp;"!"&amp;"$G"&amp;$D58)=1,INDIRECT($C59&amp;"!"&amp;"$F"&amp;$D59)=0),0,IF(OR(INDIRECT($C58&amp;"!"&amp;"$G"&amp;$D58)=1,AND(INDIRECT($C58&amp;"!"&amp;"$G"&amp;$D58)&lt;&gt;1,INDIRECT($C58&amp;"!"&amp;"$G"&amp;$D58)&gt;Calculs!W58+0.5)),Calculs!W58+0.5,INDIRECT($C58&amp;"!"&amp;"$G"&amp;$D58)+ROUND(W58,0)))</f>
        <v>0</v>
      </c>
      <c r="Y58">
        <f t="shared" ca="1" si="19"/>
        <v>0</v>
      </c>
      <c r="Z58" cm="1">
        <f t="array" aca="1" ref="Z58" ca="1">IF(AND(W58=INT(W58),INDIRECT($C58&amp;"!"&amp;"$F"&amp;$D58)&lt;&gt;""),W58+1,ROUNDUP(W58,0))</f>
        <v>0</v>
      </c>
      <c r="AA58">
        <f t="shared" ca="1" si="20"/>
        <v>0</v>
      </c>
      <c r="AB58" t="str">
        <f t="shared" ca="1" si="21"/>
        <v>Oui</v>
      </c>
      <c r="AC58">
        <f t="shared" ca="1" si="22"/>
        <v>0</v>
      </c>
      <c r="AD58" t="str">
        <f t="shared" ca="1" si="10"/>
        <v>Oui</v>
      </c>
      <c r="AE58" t="str">
        <f t="shared" ca="1" si="23"/>
        <v/>
      </c>
      <c r="AF58" t="str">
        <f t="shared" ca="1" si="24"/>
        <v>Non</v>
      </c>
      <c r="AG58" cm="1">
        <f t="array" aca="1" ref="AG58" ca="1">IF(INDIRECT($C58&amp;"!"&amp;"$G"&amp;$D58)-INDIRECT($C58&amp;"!"&amp;"$F"&amp;$D58)&lt;=0.5,0,IF(AND(INDIRECT($C58&amp;"!"&amp;"$F"&amp;$D58)=0,INDIRECT($C57&amp;"!"&amp;"$G"&amp;$D57)=1),X58,INDIRECT($C58&amp;"!"&amp;"$F"&amp;$D58)))</f>
        <v>0</v>
      </c>
      <c r="AH58" cm="1">
        <f t="array" aca="1" ref="AH58" ca="1">IF(INDIRECT($C58&amp;"!"&amp;"$G"&amp;$D58)-INDIRECT($C58&amp;"!"&amp;"$F"&amp;$D58)&lt;=0.5,0,IF(OR(INDIRECT($C58&amp;"!"&amp;"$G"&amp;$D58)=1,AND(INDIRECT($C58&amp;"!"&amp;"$G"&amp;$D58)&lt;&gt;1,INDIRECT($C58&amp;"!"&amp;"$G"&amp;$D58)&gt;Calculs!AG58+0.5)),Calculs!AG58+0.5,INDIRECT($C58&amp;"!"&amp;"$G"&amp;$D58)+ROUND(AG58,0)))</f>
        <v>0</v>
      </c>
      <c r="AI58">
        <f t="shared" ca="1" si="25"/>
        <v>0</v>
      </c>
      <c r="AJ58" cm="1">
        <f t="array" aca="1" ref="AJ58" ca="1">IF(AND(AG58=INT(AG58),INDIRECT($C58&amp;"!"&amp;"$F"&amp;$D58)&lt;&gt;""),AG58+1,ROUNDUP(AG58,0))</f>
        <v>0</v>
      </c>
      <c r="AK58">
        <f t="shared" ca="1" si="26"/>
        <v>0</v>
      </c>
      <c r="AL58" t="str">
        <f t="shared" ca="1" si="27"/>
        <v>Oui</v>
      </c>
      <c r="AM58">
        <f t="shared" ca="1" si="28"/>
        <v>0</v>
      </c>
      <c r="AN58" t="str">
        <f t="shared" ca="1" si="16"/>
        <v>Oui</v>
      </c>
      <c r="AO58" t="str">
        <f t="shared" ca="1" si="29"/>
        <v/>
      </c>
    </row>
    <row r="59" spans="1:41" x14ac:dyDescent="0.25">
      <c r="A59">
        <v>57</v>
      </c>
      <c r="B59">
        <f ca="1">Data!E59</f>
        <v>1</v>
      </c>
      <c r="C59" t="s">
        <v>59</v>
      </c>
      <c r="D59">
        <v>29</v>
      </c>
      <c r="E59" t="str">
        <f t="shared" ca="1" si="1"/>
        <v>Non</v>
      </c>
      <c r="F59" t="str">
        <f ca="1">IF(Data!$D59&gt;=3,"Oui","Non")</f>
        <v>Non</v>
      </c>
      <c r="G59" s="4" t="str" cm="1">
        <f t="array" aca="1" ref="G59" ca="1">IF(OR(AND(Data!$E59=4,ISBLANK(INDIRECT($C59&amp;"!"&amp;"$D"&amp;$D59&amp;":$I"&amp;$D59))),$E59="Oui"),_xlfn.SWITCH(Informations!$E$10,"Oui",0.5,"Non",0.4,"Erreur"),"NA")</f>
        <v>NA</v>
      </c>
      <c r="H59" s="14" cm="1">
        <f t="array" aca="1" ref="H59" ca="1">_xlfn.SWITCH($G59,"NA",(INDIRECT($C59&amp;"!"&amp;"$E"&amp;$D59))-(INDIRECT($C59&amp;"!"&amp;"$D"&amp;$D59)),0.4,$G59,0.5,$G59,"Erreur","Erreur","Erreur")</f>
        <v>0</v>
      </c>
      <c r="I59" cm="1">
        <f t="array" aca="1" ref="I59" ca="1">IF($G59="NA",INDIRECT($C59&amp;"!"&amp;"$H"&amp;$D59)+INDIRECT($C59&amp;"!"&amp;"$I"&amp;$D59)+INDIRECT($C59&amp;"!"&amp;"$J"&amp;$D59),0)</f>
        <v>0</v>
      </c>
      <c r="J59" cm="1">
        <f t="array" aca="1" ref="J59" ca="1">IF($G59="NA",(INDIRECT($C59&amp;"!"&amp;"$K"&amp;$D59)),0)</f>
        <v>0</v>
      </c>
      <c r="K59" s="4">
        <f t="shared" ca="1" si="0"/>
        <v>0</v>
      </c>
      <c r="L59" s="3">
        <f t="shared" ca="1" si="2"/>
        <v>0</v>
      </c>
      <c r="M59" s="5" cm="1">
        <f t="array" aca="1" ref="M59" ca="1">IF((INDIRECT($C59&amp;"!"&amp;"$D"&amp;$D59))="",,_xlfn.IFS(INDIRECT($C59&amp;"!"&amp;"$E"&amp;$D59)&lt;(1/3),INDIRECT($C59&amp;"!"&amp;"$E"&amp;$D59)-INDIRECT($C59&amp;"!"&amp;"$D"&amp;$D59),INDIRECT($C59&amp;"!"&amp;"$E"&amp;$D59)&gt;=(1/3),Data!$H$3-(INDIRECT($C59&amp;"!"&amp;"$D"&amp;$D59))))+INDIRECT($C59&amp;"!"&amp;"$H"&amp;$D59)</f>
        <v>0</v>
      </c>
      <c r="N59" s="5">
        <f t="shared" ca="1" si="3"/>
        <v>0</v>
      </c>
      <c r="O59" s="6">
        <f t="shared" ca="1" si="4"/>
        <v>0</v>
      </c>
      <c r="P59" s="5" cm="1">
        <f t="array" aca="1" ref="P59" ca="1">IF((INDIRECT($C59&amp;"!"&amp;"$D"&amp;$D59))="",,_xlfn.IFS(INDIRECT($C59&amp;"!"&amp;"$D"&amp;$D59)&gt;(2/3),INDIRECT($C59&amp;"!"&amp;"$E"&amp;$D59)-INDIRECT($C59&amp;"!"&amp;"$D"&amp;$D59),INDIRECT($C59&amp;"!"&amp;"$D"&amp;$D59)&lt;=(2/3),INDIRECT($C59&amp;"!"&amp;"$E"&amp;$D59)-Data!$H$4))+INDIRECT($C59&amp;"!"&amp;"$J"&amp;$D59)</f>
        <v>0</v>
      </c>
      <c r="Q59" s="4">
        <f t="shared" ca="1" si="5"/>
        <v>0</v>
      </c>
      <c r="R59" s="6">
        <f t="shared" ca="1" si="6"/>
        <v>0</v>
      </c>
      <c r="S59" s="4">
        <f ca="1">IF(VLOOKUP(A59,Data!B:E,4)&gt;=2,K59,N59+Q59)</f>
        <v>0</v>
      </c>
      <c r="T59" s="4">
        <f ca="1">IF(VLOOKUP(A59,Data!B:E,4)&gt;=2,,K59-N59-Q59)</f>
        <v>0</v>
      </c>
      <c r="V59" t="str">
        <f t="shared" ca="1" si="18"/>
        <v>Non</v>
      </c>
      <c r="W59" cm="1">
        <f t="array" aca="1" ref="W59" ca="1">_xlfn.IFS(AND(INDIRECT($C59&amp;"!"&amp;"$G"&amp;$D59)-INDIRECT($C59&amp;"!"&amp;"$F"&amp;$D59)&lt;0.5,INDIRECT($C59&amp;"!"&amp;"$G"&amp;$D59)=1,INDIRECT($C60&amp;"!"&amp;"$F"&amp;$D60)=0),0,AND(INDIRECT($C58&amp;"!"&amp;"$G"&amp;$D58)-INDIRECT($C58&amp;"!"&amp;"$F"&amp;$D58)&lt;0.5,INDIRECT($C58&amp;"!"&amp;"$G"&amp;$D58)=1,INDIRECT($C59&amp;"!"&amp;"$F"&amp;$D59)=0),INDIRECT($C58&amp;"!"&amp;"$F"&amp;$D58),AND(INDIRECT($C58&amp;"!"&amp;"$G"&amp;$D58)-INDIRECT($C58&amp;"!"&amp;"$F"&amp;$D58)&lt;=0.5,INDIRECT($C58&amp;"!"&amp;"$G"&amp;$D58)=1,INDIRECT($C59&amp;"!"&amp;"$F"&amp;$D59)=0),Calculs!X58,AND(INDIRECT($C59&amp;"!"&amp;"$F"&amp;$D59)=0,INDIRECT($C58&amp;"!"&amp;"$G"&amp;$D58)=1),AH58,TRUE,INDIRECT($C59&amp;"!"&amp;"$F"&amp;$D59))</f>
        <v>0</v>
      </c>
      <c r="X59" cm="1">
        <f t="array" aca="1" ref="X59" ca="1">IF(AND(INDIRECT($C59&amp;"!"&amp;"$G"&amp;$D59)-INDIRECT($C59&amp;"!"&amp;"$F"&amp;$D59)&lt;0.5,INDIRECT($C59&amp;"!"&amp;"$G"&amp;$D59)=1,INDIRECT($C60&amp;"!"&amp;"$F"&amp;$D60)=0),0,IF(OR(INDIRECT($C59&amp;"!"&amp;"$G"&amp;$D59)=1,AND(INDIRECT($C59&amp;"!"&amp;"$G"&amp;$D59)&lt;&gt;1,INDIRECT($C59&amp;"!"&amp;"$G"&amp;$D59)&gt;Calculs!W59+0.5)),Calculs!W59+0.5,INDIRECT($C59&amp;"!"&amp;"$G"&amp;$D59)+ROUND(W59,0)))</f>
        <v>0</v>
      </c>
      <c r="Y59">
        <f t="shared" ca="1" si="19"/>
        <v>0</v>
      </c>
      <c r="Z59" cm="1">
        <f t="array" aca="1" ref="Z59" ca="1">IF(AND(W59=INT(W59),INDIRECT($C59&amp;"!"&amp;"$F"&amp;$D59)&lt;&gt;""),W59+1,ROUNDUP(W59,0))</f>
        <v>0</v>
      </c>
      <c r="AA59">
        <f t="shared" ca="1" si="20"/>
        <v>0</v>
      </c>
      <c r="AB59" t="str">
        <f t="shared" ca="1" si="21"/>
        <v>Oui</v>
      </c>
      <c r="AC59">
        <f t="shared" ca="1" si="22"/>
        <v>0</v>
      </c>
      <c r="AD59" t="str">
        <f t="shared" ca="1" si="10"/>
        <v>Oui</v>
      </c>
      <c r="AE59" t="str">
        <f t="shared" ca="1" si="23"/>
        <v/>
      </c>
      <c r="AF59" t="str">
        <f t="shared" ca="1" si="24"/>
        <v>Non</v>
      </c>
      <c r="AG59" cm="1">
        <f t="array" aca="1" ref="AG59" ca="1">IF(INDIRECT($C59&amp;"!"&amp;"$G"&amp;$D59)-INDIRECT($C59&amp;"!"&amp;"$F"&amp;$D59)&lt;=0.5,0,IF(AND(INDIRECT($C59&amp;"!"&amp;"$F"&amp;$D59)=0,INDIRECT($C58&amp;"!"&amp;"$G"&amp;$D58)=1),X59,INDIRECT($C59&amp;"!"&amp;"$F"&amp;$D59)))</f>
        <v>0</v>
      </c>
      <c r="AH59" cm="1">
        <f t="array" aca="1" ref="AH59" ca="1">IF(INDIRECT($C59&amp;"!"&amp;"$G"&amp;$D59)-INDIRECT($C59&amp;"!"&amp;"$F"&amp;$D59)&lt;=0.5,0,IF(OR(INDIRECT($C59&amp;"!"&amp;"$G"&amp;$D59)=1,AND(INDIRECT($C59&amp;"!"&amp;"$G"&amp;$D59)&lt;&gt;1,INDIRECT($C59&amp;"!"&amp;"$G"&amp;$D59)&gt;Calculs!AG59+0.5)),Calculs!AG59+0.5,INDIRECT($C59&amp;"!"&amp;"$G"&amp;$D59)+ROUND(AG59,0)))</f>
        <v>0</v>
      </c>
      <c r="AI59">
        <f t="shared" ca="1" si="25"/>
        <v>0</v>
      </c>
      <c r="AJ59" cm="1">
        <f t="array" aca="1" ref="AJ59" ca="1">IF(AND(AG59=INT(AG59),INDIRECT($C59&amp;"!"&amp;"$F"&amp;$D59)&lt;&gt;""),AG59+1,ROUNDUP(AG59,0))</f>
        <v>0</v>
      </c>
      <c r="AK59">
        <f t="shared" ca="1" si="26"/>
        <v>0</v>
      </c>
      <c r="AL59" t="str">
        <f t="shared" ca="1" si="27"/>
        <v>Oui</v>
      </c>
      <c r="AM59">
        <f t="shared" ca="1" si="28"/>
        <v>0</v>
      </c>
      <c r="AN59" t="str">
        <f t="shared" ca="1" si="16"/>
        <v>Oui</v>
      </c>
      <c r="AO59" t="str">
        <f t="shared" ca="1" si="29"/>
        <v/>
      </c>
    </row>
    <row r="60" spans="1:41" x14ac:dyDescent="0.25">
      <c r="A60">
        <v>58</v>
      </c>
      <c r="B60">
        <f ca="1">Data!E60</f>
        <v>2</v>
      </c>
      <c r="C60" t="s">
        <v>59</v>
      </c>
      <c r="D60">
        <v>30</v>
      </c>
      <c r="E60" t="str">
        <f t="shared" ca="1" si="1"/>
        <v>Non</v>
      </c>
      <c r="F60" t="str">
        <f ca="1">IF(Data!$D60&gt;=3,"Oui","Non")</f>
        <v>Non</v>
      </c>
      <c r="G60" s="4" t="str" cm="1">
        <f t="array" aca="1" ref="G60" ca="1">IF(OR(AND(Data!$E60=4,ISBLANK(INDIRECT($C60&amp;"!"&amp;"$D"&amp;$D60&amp;":$I"&amp;$D60))),$E60="Oui"),_xlfn.SWITCH(Informations!$E$10,"Oui",0.5,"Non",0.4,"Erreur"),"NA")</f>
        <v>NA</v>
      </c>
      <c r="H60" s="14" cm="1">
        <f t="array" aca="1" ref="H60" ca="1">_xlfn.SWITCH($G60,"NA",(INDIRECT($C60&amp;"!"&amp;"$E"&amp;$D60))-(INDIRECT($C60&amp;"!"&amp;"$D"&amp;$D60)),0.4,$G60,0.5,$G60,"Erreur","Erreur","Erreur")</f>
        <v>0</v>
      </c>
      <c r="I60" cm="1">
        <f t="array" aca="1" ref="I60" ca="1">IF($G60="NA",INDIRECT($C60&amp;"!"&amp;"$H"&amp;$D60)+INDIRECT($C60&amp;"!"&amp;"$I"&amp;$D60)+INDIRECT($C60&amp;"!"&amp;"$J"&amp;$D60),0)</f>
        <v>0</v>
      </c>
      <c r="J60" cm="1">
        <f t="array" aca="1" ref="J60" ca="1">IF($G60="NA",(INDIRECT($C60&amp;"!"&amp;"$K"&amp;$D60)),0)</f>
        <v>0</v>
      </c>
      <c r="K60" s="4">
        <f t="shared" ca="1" si="0"/>
        <v>0</v>
      </c>
      <c r="L60" s="3">
        <f t="shared" ca="1" si="2"/>
        <v>0</v>
      </c>
      <c r="M60" s="5" cm="1">
        <f t="array" aca="1" ref="M60" ca="1">IF((INDIRECT($C60&amp;"!"&amp;"$D"&amp;$D60))="",,_xlfn.IFS(INDIRECT($C60&amp;"!"&amp;"$E"&amp;$D60)&lt;(1/3),INDIRECT($C60&amp;"!"&amp;"$E"&amp;$D60)-INDIRECT($C60&amp;"!"&amp;"$D"&amp;$D60),INDIRECT($C60&amp;"!"&amp;"$E"&amp;$D60)&gt;=(1/3),Data!$H$3-(INDIRECT($C60&amp;"!"&amp;"$D"&amp;$D60))))+INDIRECT($C60&amp;"!"&amp;"$H"&amp;$D60)</f>
        <v>0</v>
      </c>
      <c r="N60" s="5">
        <f t="shared" ca="1" si="3"/>
        <v>0</v>
      </c>
      <c r="O60" s="6">
        <f t="shared" ca="1" si="4"/>
        <v>0</v>
      </c>
      <c r="P60" s="5" cm="1">
        <f t="array" aca="1" ref="P60" ca="1">IF((INDIRECT($C60&amp;"!"&amp;"$D"&amp;$D60))="",,_xlfn.IFS(INDIRECT($C60&amp;"!"&amp;"$D"&amp;$D60)&gt;(2/3),INDIRECT($C60&amp;"!"&amp;"$E"&amp;$D60)-INDIRECT($C60&amp;"!"&amp;"$D"&amp;$D60),INDIRECT($C60&amp;"!"&amp;"$D"&amp;$D60)&lt;=(2/3),INDIRECT($C60&amp;"!"&amp;"$E"&amp;$D60)-Data!$H$4))+INDIRECT($C60&amp;"!"&amp;"$J"&amp;$D60)</f>
        <v>0</v>
      </c>
      <c r="Q60" s="4">
        <f t="shared" ca="1" si="5"/>
        <v>0</v>
      </c>
      <c r="R60" s="6">
        <f t="shared" ca="1" si="6"/>
        <v>0</v>
      </c>
      <c r="S60" s="4">
        <f ca="1">IF(VLOOKUP(A60,Data!B:E,4)&gt;=2,K60,N60+Q60)</f>
        <v>0</v>
      </c>
      <c r="T60" s="4">
        <f ca="1">IF(VLOOKUP(A60,Data!B:E,4)&gt;=2,,K60-N60-Q60)</f>
        <v>0</v>
      </c>
      <c r="V60" t="str">
        <f t="shared" ca="1" si="18"/>
        <v>Non</v>
      </c>
      <c r="W60" cm="1">
        <f t="array" aca="1" ref="W60" ca="1">_xlfn.IFS(AND(INDIRECT($C60&amp;"!"&amp;"$G"&amp;$D60)-INDIRECT($C60&amp;"!"&amp;"$F"&amp;$D60)&lt;0.5,INDIRECT($C60&amp;"!"&amp;"$G"&amp;$D60)=1,INDIRECT($C61&amp;"!"&amp;"$F"&amp;$D61)=0),0,AND(INDIRECT($C59&amp;"!"&amp;"$G"&amp;$D59)-INDIRECT($C59&amp;"!"&amp;"$F"&amp;$D59)&lt;0.5,INDIRECT($C59&amp;"!"&amp;"$G"&amp;$D59)=1,INDIRECT($C60&amp;"!"&amp;"$F"&amp;$D60)=0),INDIRECT($C59&amp;"!"&amp;"$F"&amp;$D59),AND(INDIRECT($C59&amp;"!"&amp;"$G"&amp;$D59)-INDIRECT($C59&amp;"!"&amp;"$F"&amp;$D59)&lt;=0.5,INDIRECT($C59&amp;"!"&amp;"$G"&amp;$D59)=1,INDIRECT($C60&amp;"!"&amp;"$F"&amp;$D60)=0),Calculs!X59,AND(INDIRECT($C60&amp;"!"&amp;"$F"&amp;$D60)=0,INDIRECT($C59&amp;"!"&amp;"$G"&amp;$D59)=1),AH59,TRUE,INDIRECT($C60&amp;"!"&amp;"$F"&amp;$D60))</f>
        <v>0</v>
      </c>
      <c r="X60" cm="1">
        <f t="array" aca="1" ref="X60" ca="1">IF(AND(INDIRECT($C60&amp;"!"&amp;"$G"&amp;$D60)-INDIRECT($C60&amp;"!"&amp;"$F"&amp;$D60)&lt;0.5,INDIRECT($C60&amp;"!"&amp;"$G"&amp;$D60)=1,INDIRECT($C61&amp;"!"&amp;"$F"&amp;$D61)=0),0,IF(OR(INDIRECT($C60&amp;"!"&amp;"$G"&amp;$D60)=1,AND(INDIRECT($C60&amp;"!"&amp;"$G"&amp;$D60)&lt;&gt;1,INDIRECT($C60&amp;"!"&amp;"$G"&amp;$D60)&gt;Calculs!W60+0.5)),Calculs!W60+0.5,INDIRECT($C60&amp;"!"&amp;"$G"&amp;$D60)+ROUND(W60,0)))</f>
        <v>0</v>
      </c>
      <c r="Y60">
        <f t="shared" ca="1" si="19"/>
        <v>0</v>
      </c>
      <c r="Z60" cm="1">
        <f t="array" aca="1" ref="Z60" ca="1">IF(AND(W60=INT(W60),INDIRECT($C60&amp;"!"&amp;"$F"&amp;$D60)&lt;&gt;""),W60+1,ROUNDUP(W60,0))</f>
        <v>0</v>
      </c>
      <c r="AA60">
        <f t="shared" ca="1" si="20"/>
        <v>0</v>
      </c>
      <c r="AB60" t="str">
        <f t="shared" ca="1" si="21"/>
        <v>Oui</v>
      </c>
      <c r="AC60">
        <f t="shared" ca="1" si="22"/>
        <v>0</v>
      </c>
      <c r="AD60" t="str">
        <f t="shared" ca="1" si="10"/>
        <v>Oui</v>
      </c>
      <c r="AE60" t="str">
        <f t="shared" ca="1" si="23"/>
        <v/>
      </c>
      <c r="AF60" t="str">
        <f t="shared" ca="1" si="24"/>
        <v>Non</v>
      </c>
      <c r="AG60" cm="1">
        <f t="array" aca="1" ref="AG60" ca="1">IF(INDIRECT($C60&amp;"!"&amp;"$G"&amp;$D60)-INDIRECT($C60&amp;"!"&amp;"$F"&amp;$D60)&lt;=0.5,0,IF(AND(INDIRECT($C60&amp;"!"&amp;"$F"&amp;$D60)=0,INDIRECT($C59&amp;"!"&amp;"$G"&amp;$D59)=1),X60,INDIRECT($C60&amp;"!"&amp;"$F"&amp;$D60)))</f>
        <v>0</v>
      </c>
      <c r="AH60" cm="1">
        <f t="array" aca="1" ref="AH60" ca="1">IF(INDIRECT($C60&amp;"!"&amp;"$G"&amp;$D60)-INDIRECT($C60&amp;"!"&amp;"$F"&amp;$D60)&lt;=0.5,0,IF(OR(INDIRECT($C60&amp;"!"&amp;"$G"&amp;$D60)=1,AND(INDIRECT($C60&amp;"!"&amp;"$G"&amp;$D60)&lt;&gt;1,INDIRECT($C60&amp;"!"&amp;"$G"&amp;$D60)&gt;Calculs!AG60+0.5)),Calculs!AG60+0.5,INDIRECT($C60&amp;"!"&amp;"$G"&amp;$D60)+ROUND(AG60,0)))</f>
        <v>0</v>
      </c>
      <c r="AI60">
        <f t="shared" ca="1" si="25"/>
        <v>0</v>
      </c>
      <c r="AJ60" cm="1">
        <f t="array" aca="1" ref="AJ60" ca="1">IF(AND(AG60=INT(AG60),INDIRECT($C60&amp;"!"&amp;"$F"&amp;$D60)&lt;&gt;""),AG60+1,ROUNDUP(AG60,0))</f>
        <v>0</v>
      </c>
      <c r="AK60">
        <f t="shared" ca="1" si="26"/>
        <v>0</v>
      </c>
      <c r="AL60" t="str">
        <f t="shared" ca="1" si="27"/>
        <v>Oui</v>
      </c>
      <c r="AM60">
        <f t="shared" ca="1" si="28"/>
        <v>0</v>
      </c>
      <c r="AN60" t="str">
        <f t="shared" ca="1" si="16"/>
        <v>Oui</v>
      </c>
      <c r="AO60" t="str">
        <f t="shared" ca="1" si="29"/>
        <v/>
      </c>
    </row>
    <row r="61" spans="1:41" x14ac:dyDescent="0.25">
      <c r="A61">
        <v>59</v>
      </c>
      <c r="B61">
        <f ca="1">Data!E61</f>
        <v>3</v>
      </c>
      <c r="C61" t="s">
        <v>59</v>
      </c>
      <c r="D61">
        <v>31</v>
      </c>
      <c r="E61" t="str">
        <f t="shared" ca="1" si="1"/>
        <v>Non</v>
      </c>
      <c r="F61" t="str">
        <f ca="1">IF(Data!$D61&gt;=3,"Oui","Non")</f>
        <v>Non</v>
      </c>
      <c r="G61" s="4" t="str" cm="1">
        <f t="array" aca="1" ref="G61" ca="1">IF(OR(AND(Data!$E61=4,ISBLANK(INDIRECT($C61&amp;"!"&amp;"$D"&amp;$D61&amp;":$I"&amp;$D61))),$E61="Oui"),_xlfn.SWITCH(Informations!$E$10,"Oui",0.5,"Non",0.4,"Erreur"),"NA")</f>
        <v>NA</v>
      </c>
      <c r="H61" s="14" cm="1">
        <f t="array" aca="1" ref="H61" ca="1">_xlfn.SWITCH($G61,"NA",(INDIRECT($C61&amp;"!"&amp;"$E"&amp;$D61))-(INDIRECT($C61&amp;"!"&amp;"$D"&amp;$D61)),0.4,$G61,0.5,$G61,"Erreur","Erreur","Erreur")</f>
        <v>0</v>
      </c>
      <c r="I61" cm="1">
        <f t="array" aca="1" ref="I61" ca="1">IF($G61="NA",INDIRECT($C61&amp;"!"&amp;"$H"&amp;$D61)+INDIRECT($C61&amp;"!"&amp;"$I"&amp;$D61)+INDIRECT($C61&amp;"!"&amp;"$J"&amp;$D61),0)</f>
        <v>0</v>
      </c>
      <c r="J61" cm="1">
        <f t="array" aca="1" ref="J61" ca="1">IF($G61="NA",(INDIRECT($C61&amp;"!"&amp;"$K"&amp;$D61)),0)</f>
        <v>0</v>
      </c>
      <c r="K61" s="4">
        <f t="shared" ca="1" si="0"/>
        <v>0</v>
      </c>
      <c r="L61" s="3">
        <f t="shared" ca="1" si="2"/>
        <v>0</v>
      </c>
      <c r="M61" s="5" cm="1">
        <f t="array" aca="1" ref="M61" ca="1">IF((INDIRECT($C61&amp;"!"&amp;"$D"&amp;$D61))="",,_xlfn.IFS(INDIRECT($C61&amp;"!"&amp;"$E"&amp;$D61)&lt;(1/3),INDIRECT($C61&amp;"!"&amp;"$E"&amp;$D61)-INDIRECT($C61&amp;"!"&amp;"$D"&amp;$D61),INDIRECT($C61&amp;"!"&amp;"$E"&amp;$D61)&gt;=(1/3),Data!$H$3-(INDIRECT($C61&amp;"!"&amp;"$D"&amp;$D61))))+INDIRECT($C61&amp;"!"&amp;"$H"&amp;$D61)</f>
        <v>0</v>
      </c>
      <c r="N61" s="5">
        <f t="shared" ca="1" si="3"/>
        <v>0</v>
      </c>
      <c r="O61" s="6">
        <f t="shared" ca="1" si="4"/>
        <v>0</v>
      </c>
      <c r="P61" s="5" cm="1">
        <f t="array" aca="1" ref="P61" ca="1">IF((INDIRECT($C61&amp;"!"&amp;"$D"&amp;$D61))="",,_xlfn.IFS(INDIRECT($C61&amp;"!"&amp;"$D"&amp;$D61)&gt;(2/3),INDIRECT($C61&amp;"!"&amp;"$E"&amp;$D61)-INDIRECT($C61&amp;"!"&amp;"$D"&amp;$D61),INDIRECT($C61&amp;"!"&amp;"$D"&amp;$D61)&lt;=(2/3),INDIRECT($C61&amp;"!"&amp;"$E"&amp;$D61)-Data!$H$4))+INDIRECT($C61&amp;"!"&amp;"$J"&amp;$D61)</f>
        <v>0</v>
      </c>
      <c r="Q61" s="4">
        <f t="shared" ca="1" si="5"/>
        <v>0</v>
      </c>
      <c r="R61" s="6">
        <f t="shared" ca="1" si="6"/>
        <v>0</v>
      </c>
      <c r="S61" s="4">
        <f ca="1">IF(VLOOKUP(A61,Data!B:E,4)&gt;=2,K61,N61+Q61)</f>
        <v>0</v>
      </c>
      <c r="T61" s="4">
        <f ca="1">IF(VLOOKUP(A61,Data!B:E,4)&gt;=2,,K61-N61-Q61)</f>
        <v>0</v>
      </c>
      <c r="U61" s="4">
        <f t="shared" ref="U61" ca="1" si="35">SUM(K55:K61)</f>
        <v>0</v>
      </c>
      <c r="V61" t="str">
        <f t="shared" ca="1" si="18"/>
        <v>Non</v>
      </c>
      <c r="W61" cm="1">
        <f t="array" aca="1" ref="W61" ca="1">_xlfn.IFS(AND(INDIRECT($C61&amp;"!"&amp;"$G"&amp;$D61)-INDIRECT($C61&amp;"!"&amp;"$F"&amp;$D61)&lt;0.5,INDIRECT($C61&amp;"!"&amp;"$G"&amp;$D61)=1,INDIRECT($C62&amp;"!"&amp;"$F"&amp;$D62)=0),0,AND(INDIRECT($C60&amp;"!"&amp;"$G"&amp;$D60)-INDIRECT($C60&amp;"!"&amp;"$F"&amp;$D60)&lt;0.5,INDIRECT($C60&amp;"!"&amp;"$G"&amp;$D60)=1,INDIRECT($C61&amp;"!"&amp;"$F"&amp;$D61)=0),INDIRECT($C60&amp;"!"&amp;"$F"&amp;$D60),AND(INDIRECT($C60&amp;"!"&amp;"$G"&amp;$D60)-INDIRECT($C60&amp;"!"&amp;"$F"&amp;$D60)&lt;=0.5,INDIRECT($C60&amp;"!"&amp;"$G"&amp;$D60)=1,INDIRECT($C61&amp;"!"&amp;"$F"&amp;$D61)=0),Calculs!X60,AND(INDIRECT($C61&amp;"!"&amp;"$F"&amp;$D61)=0,INDIRECT($C60&amp;"!"&amp;"$G"&amp;$D60)=1),AH60,TRUE,INDIRECT($C61&amp;"!"&amp;"$F"&amp;$D61))</f>
        <v>0</v>
      </c>
      <c r="X61" cm="1">
        <f t="array" aca="1" ref="X61" ca="1">IF(AND(INDIRECT($C61&amp;"!"&amp;"$G"&amp;$D61)-INDIRECT($C61&amp;"!"&amp;"$F"&amp;$D61)&lt;0.5,INDIRECT($C61&amp;"!"&amp;"$G"&amp;$D61)=1,INDIRECT($C62&amp;"!"&amp;"$F"&amp;$D62)=0),0,IF(OR(INDIRECT($C61&amp;"!"&amp;"$G"&amp;$D61)=1,AND(INDIRECT($C61&amp;"!"&amp;"$G"&amp;$D61)&lt;&gt;1,INDIRECT($C61&amp;"!"&amp;"$G"&amp;$D61)&gt;Calculs!W61+0.5)),Calculs!W61+0.5,INDIRECT($C61&amp;"!"&amp;"$G"&amp;$D61)+ROUND(W61,0)))</f>
        <v>0</v>
      </c>
      <c r="Y61">
        <f t="shared" ca="1" si="19"/>
        <v>0</v>
      </c>
      <c r="Z61" cm="1">
        <f t="array" aca="1" ref="Z61" ca="1">IF(AND(W61=INT(W61),INDIRECT($C61&amp;"!"&amp;"$F"&amp;$D61)&lt;&gt;""),W61+1,ROUNDUP(W61,0))</f>
        <v>0</v>
      </c>
      <c r="AA61">
        <f t="shared" ca="1" si="20"/>
        <v>0</v>
      </c>
      <c r="AB61" t="str">
        <f t="shared" ca="1" si="21"/>
        <v>Oui</v>
      </c>
      <c r="AC61">
        <f t="shared" ca="1" si="22"/>
        <v>0</v>
      </c>
      <c r="AD61" t="str">
        <f t="shared" ca="1" si="10"/>
        <v>Oui</v>
      </c>
      <c r="AE61" t="str">
        <f t="shared" ca="1" si="23"/>
        <v/>
      </c>
      <c r="AF61" t="str">
        <f t="shared" ca="1" si="24"/>
        <v>Non</v>
      </c>
      <c r="AG61" cm="1">
        <f t="array" aca="1" ref="AG61" ca="1">IF(INDIRECT($C61&amp;"!"&amp;"$G"&amp;$D61)-INDIRECT($C61&amp;"!"&amp;"$F"&amp;$D61)&lt;=0.5,0,IF(AND(INDIRECT($C61&amp;"!"&amp;"$F"&amp;$D61)=0,INDIRECT($C60&amp;"!"&amp;"$G"&amp;$D60)=1),X61,INDIRECT($C61&amp;"!"&amp;"$F"&amp;$D61)))</f>
        <v>0</v>
      </c>
      <c r="AH61" cm="1">
        <f t="array" aca="1" ref="AH61" ca="1">IF(INDIRECT($C61&amp;"!"&amp;"$G"&amp;$D61)-INDIRECT($C61&amp;"!"&amp;"$F"&amp;$D61)&lt;=0.5,0,IF(OR(INDIRECT($C61&amp;"!"&amp;"$G"&amp;$D61)=1,AND(INDIRECT($C61&amp;"!"&amp;"$G"&amp;$D61)&lt;&gt;1,INDIRECT($C61&amp;"!"&amp;"$G"&amp;$D61)&gt;Calculs!AG61+0.5)),Calculs!AG61+0.5,INDIRECT($C61&amp;"!"&amp;"$G"&amp;$D61)+ROUND(AG61,0)))</f>
        <v>0</v>
      </c>
      <c r="AI61">
        <f t="shared" ca="1" si="25"/>
        <v>0</v>
      </c>
      <c r="AJ61" cm="1">
        <f t="array" aca="1" ref="AJ61" ca="1">IF(AND(AG61=INT(AG61),INDIRECT($C61&amp;"!"&amp;"$F"&amp;$D61)&lt;&gt;""),AG61+1,ROUNDUP(AG61,0))</f>
        <v>0</v>
      </c>
      <c r="AK61">
        <f t="shared" ca="1" si="26"/>
        <v>0</v>
      </c>
      <c r="AL61" t="str">
        <f t="shared" ca="1" si="27"/>
        <v>Oui</v>
      </c>
      <c r="AM61">
        <f t="shared" ca="1" si="28"/>
        <v>0</v>
      </c>
      <c r="AN61" t="str">
        <f t="shared" ca="1" si="16"/>
        <v>Oui</v>
      </c>
      <c r="AO61" t="str">
        <f t="shared" ca="1" si="29"/>
        <v/>
      </c>
    </row>
    <row r="62" spans="1:41" x14ac:dyDescent="0.25">
      <c r="A62">
        <v>60</v>
      </c>
      <c r="B62">
        <f ca="1">Data!E62</f>
        <v>1</v>
      </c>
      <c r="C62" t="s">
        <v>59</v>
      </c>
      <c r="D62">
        <v>32</v>
      </c>
      <c r="E62" t="str">
        <f t="shared" ca="1" si="1"/>
        <v>Non</v>
      </c>
      <c r="F62" t="str">
        <f ca="1">IF(Data!$D62&gt;=3,"Oui","Non")</f>
        <v>Non</v>
      </c>
      <c r="G62" s="4" t="str" cm="1">
        <f t="array" aca="1" ref="G62" ca="1">IF(OR(AND(Data!$E62=4,ISBLANK(INDIRECT($C62&amp;"!"&amp;"$D"&amp;$D62&amp;":$I"&amp;$D62))),$E62="Oui"),_xlfn.SWITCH(Informations!$E$10,"Oui",0.5,"Non",0.4,"Erreur"),"NA")</f>
        <v>NA</v>
      </c>
      <c r="H62" s="14" cm="1">
        <f t="array" aca="1" ref="H62" ca="1">_xlfn.SWITCH($G62,"NA",(INDIRECT($C62&amp;"!"&amp;"$E"&amp;$D62))-(INDIRECT($C62&amp;"!"&amp;"$D"&amp;$D62)),0.4,$G62,0.5,$G62,"Erreur","Erreur","Erreur")</f>
        <v>0</v>
      </c>
      <c r="I62" cm="1">
        <f t="array" aca="1" ref="I62" ca="1">IF($G62="NA",INDIRECT($C62&amp;"!"&amp;"$H"&amp;$D62)+INDIRECT($C62&amp;"!"&amp;"$I"&amp;$D62)+INDIRECT($C62&amp;"!"&amp;"$J"&amp;$D62),0)</f>
        <v>0</v>
      </c>
      <c r="J62" cm="1">
        <f t="array" aca="1" ref="J62" ca="1">IF($G62="NA",(INDIRECT($C62&amp;"!"&amp;"$K"&amp;$D62)),0)</f>
        <v>0</v>
      </c>
      <c r="K62" s="4">
        <f t="shared" ca="1" si="0"/>
        <v>0</v>
      </c>
      <c r="L62" s="3">
        <f t="shared" ca="1" si="2"/>
        <v>0</v>
      </c>
      <c r="M62" s="5" cm="1">
        <f t="array" aca="1" ref="M62" ca="1">IF((INDIRECT($C62&amp;"!"&amp;"$D"&amp;$D62))="",,_xlfn.IFS(INDIRECT($C62&amp;"!"&amp;"$E"&amp;$D62)&lt;(1/3),INDIRECT($C62&amp;"!"&amp;"$E"&amp;$D62)-INDIRECT($C62&amp;"!"&amp;"$D"&amp;$D62),INDIRECT($C62&amp;"!"&amp;"$E"&amp;$D62)&gt;=(1/3),Data!$H$3-(INDIRECT($C62&amp;"!"&amp;"$D"&amp;$D62))))+INDIRECT($C62&amp;"!"&amp;"$H"&amp;$D62)</f>
        <v>0</v>
      </c>
      <c r="N62" s="5">
        <f t="shared" ca="1" si="3"/>
        <v>0</v>
      </c>
      <c r="O62" s="6">
        <f t="shared" ca="1" si="4"/>
        <v>0</v>
      </c>
      <c r="P62" s="5" cm="1">
        <f t="array" aca="1" ref="P62" ca="1">IF((INDIRECT($C62&amp;"!"&amp;"$D"&amp;$D62))="",,_xlfn.IFS(INDIRECT($C62&amp;"!"&amp;"$D"&amp;$D62)&gt;(2/3),INDIRECT($C62&amp;"!"&amp;"$E"&amp;$D62)-INDIRECT($C62&amp;"!"&amp;"$D"&amp;$D62),INDIRECT($C62&amp;"!"&amp;"$D"&amp;$D62)&lt;=(2/3),INDIRECT($C62&amp;"!"&amp;"$E"&amp;$D62)-Data!$H$4))+INDIRECT($C62&amp;"!"&amp;"$J"&amp;$D62)</f>
        <v>0</v>
      </c>
      <c r="Q62" s="4">
        <f t="shared" ca="1" si="5"/>
        <v>0</v>
      </c>
      <c r="R62" s="6">
        <f t="shared" ca="1" si="6"/>
        <v>0</v>
      </c>
      <c r="S62" s="4">
        <f ca="1">IF(VLOOKUP(A62,Data!B:E,4)&gt;=2,K62,N62+Q62)</f>
        <v>0</v>
      </c>
      <c r="T62" s="4">
        <f ca="1">IF(VLOOKUP(A62,Data!B:E,4)&gt;=2,,K62-N62-Q62)</f>
        <v>0</v>
      </c>
      <c r="V62" t="str">
        <f t="shared" ca="1" si="18"/>
        <v>Non</v>
      </c>
      <c r="W62" cm="1">
        <f t="array" aca="1" ref="W62" ca="1">_xlfn.IFS(AND(INDIRECT($C62&amp;"!"&amp;"$G"&amp;$D62)-INDIRECT($C62&amp;"!"&amp;"$F"&amp;$D62)&lt;0.5,INDIRECT($C62&amp;"!"&amp;"$G"&amp;$D62)=1,INDIRECT($C63&amp;"!"&amp;"$F"&amp;$D63)=0),0,AND(INDIRECT($C61&amp;"!"&amp;"$G"&amp;$D61)-INDIRECT($C61&amp;"!"&amp;"$F"&amp;$D61)&lt;0.5,INDIRECT($C61&amp;"!"&amp;"$G"&amp;$D61)=1,INDIRECT($C62&amp;"!"&amp;"$F"&amp;$D62)=0),INDIRECT($C61&amp;"!"&amp;"$F"&amp;$D61),AND(INDIRECT($C61&amp;"!"&amp;"$G"&amp;$D61)-INDIRECT($C61&amp;"!"&amp;"$F"&amp;$D61)&lt;=0.5,INDIRECT($C61&amp;"!"&amp;"$G"&amp;$D61)=1,INDIRECT($C62&amp;"!"&amp;"$F"&amp;$D62)=0),Calculs!X61,AND(INDIRECT($C62&amp;"!"&amp;"$F"&amp;$D62)=0,INDIRECT($C61&amp;"!"&amp;"$G"&amp;$D61)=1),AH61,TRUE,INDIRECT($C62&amp;"!"&amp;"$F"&amp;$D62))</f>
        <v>0</v>
      </c>
      <c r="X62" cm="1">
        <f t="array" aca="1" ref="X62" ca="1">IF(AND(INDIRECT($C62&amp;"!"&amp;"$G"&amp;$D62)-INDIRECT($C62&amp;"!"&amp;"$F"&amp;$D62)&lt;0.5,INDIRECT($C62&amp;"!"&amp;"$G"&amp;$D62)=1,INDIRECT($C63&amp;"!"&amp;"$F"&amp;$D63)=0),0,IF(OR(INDIRECT($C62&amp;"!"&amp;"$G"&amp;$D62)=1,AND(INDIRECT($C62&amp;"!"&amp;"$G"&amp;$D62)&lt;&gt;1,INDIRECT($C62&amp;"!"&amp;"$G"&amp;$D62)&gt;Calculs!W62+0.5)),Calculs!W62+0.5,INDIRECT($C62&amp;"!"&amp;"$G"&amp;$D62)+ROUND(W62,0)))</f>
        <v>0</v>
      </c>
      <c r="Y62">
        <f t="shared" ca="1" si="19"/>
        <v>0</v>
      </c>
      <c r="Z62" cm="1">
        <f t="array" aca="1" ref="Z62" ca="1">IF(AND(W62=INT(W62),INDIRECT($C62&amp;"!"&amp;"$F"&amp;$D62)&lt;&gt;""),W62+1,ROUNDUP(W62,0))</f>
        <v>0</v>
      </c>
      <c r="AA62">
        <f t="shared" ca="1" si="20"/>
        <v>0</v>
      </c>
      <c r="AB62" t="str">
        <f t="shared" ca="1" si="21"/>
        <v>Oui</v>
      </c>
      <c r="AC62">
        <f t="shared" ca="1" si="22"/>
        <v>0</v>
      </c>
      <c r="AD62" t="str">
        <f t="shared" ca="1" si="10"/>
        <v>Oui</v>
      </c>
      <c r="AE62" t="str">
        <f t="shared" ca="1" si="23"/>
        <v/>
      </c>
      <c r="AF62" t="str">
        <f t="shared" ca="1" si="24"/>
        <v>Non</v>
      </c>
      <c r="AG62" cm="1">
        <f t="array" aca="1" ref="AG62" ca="1">IF(INDIRECT($C62&amp;"!"&amp;"$G"&amp;$D62)-INDIRECT($C62&amp;"!"&amp;"$F"&amp;$D62)&lt;=0.5,0,IF(AND(INDIRECT($C62&amp;"!"&amp;"$F"&amp;$D62)=0,INDIRECT($C61&amp;"!"&amp;"$G"&amp;$D61)=1),X62,INDIRECT($C62&amp;"!"&amp;"$F"&amp;$D62)))</f>
        <v>0</v>
      </c>
      <c r="AH62" cm="1">
        <f t="array" aca="1" ref="AH62" ca="1">IF(INDIRECT($C62&amp;"!"&amp;"$G"&amp;$D62)-INDIRECT($C62&amp;"!"&amp;"$F"&amp;$D62)&lt;=0.5,0,IF(OR(INDIRECT($C62&amp;"!"&amp;"$G"&amp;$D62)=1,AND(INDIRECT($C62&amp;"!"&amp;"$G"&amp;$D62)&lt;&gt;1,INDIRECT($C62&amp;"!"&amp;"$G"&amp;$D62)&gt;Calculs!AG62+0.5)),Calculs!AG62+0.5,INDIRECT($C62&amp;"!"&amp;"$G"&amp;$D62)+ROUND(AG62,0)))</f>
        <v>0</v>
      </c>
      <c r="AI62">
        <f t="shared" ca="1" si="25"/>
        <v>0</v>
      </c>
      <c r="AJ62" cm="1">
        <f t="array" aca="1" ref="AJ62" ca="1">IF(AND(AG62=INT(AG62),INDIRECT($C62&amp;"!"&amp;"$F"&amp;$D62)&lt;&gt;""),AG62+1,ROUNDUP(AG62,0))</f>
        <v>0</v>
      </c>
      <c r="AK62">
        <f t="shared" ca="1" si="26"/>
        <v>0</v>
      </c>
      <c r="AL62" t="str">
        <f t="shared" ca="1" si="27"/>
        <v>Oui</v>
      </c>
      <c r="AM62">
        <f t="shared" ca="1" si="28"/>
        <v>0</v>
      </c>
      <c r="AN62" t="str">
        <f t="shared" ca="1" si="16"/>
        <v>Oui</v>
      </c>
      <c r="AO62" t="str">
        <f t="shared" ca="1" si="29"/>
        <v/>
      </c>
    </row>
    <row r="63" spans="1:41" x14ac:dyDescent="0.25">
      <c r="A63">
        <v>61</v>
      </c>
      <c r="B63">
        <f ca="1">Data!E63</f>
        <v>1</v>
      </c>
      <c r="C63" t="s">
        <v>59</v>
      </c>
      <c r="D63">
        <v>33</v>
      </c>
      <c r="E63" t="str">
        <f t="shared" ca="1" si="1"/>
        <v>Non</v>
      </c>
      <c r="F63" t="str">
        <f ca="1">IF(Data!$D63&gt;=3,"Oui","Non")</f>
        <v>Non</v>
      </c>
      <c r="G63" s="4" t="str" cm="1">
        <f t="array" aca="1" ref="G63" ca="1">IF(OR(AND(Data!$E63=4,ISBLANK(INDIRECT($C63&amp;"!"&amp;"$D"&amp;$D63&amp;":$I"&amp;$D63))),$E63="Oui"),_xlfn.SWITCH(Informations!$E$10,"Oui",0.5,"Non",0.4,"Erreur"),"NA")</f>
        <v>NA</v>
      </c>
      <c r="H63" s="14" cm="1">
        <f t="array" aca="1" ref="H63" ca="1">_xlfn.SWITCH($G63,"NA",(INDIRECT($C63&amp;"!"&amp;"$E"&amp;$D63))-(INDIRECT($C63&amp;"!"&amp;"$D"&amp;$D63)),0.4,$G63,0.5,$G63,"Erreur","Erreur","Erreur")</f>
        <v>0</v>
      </c>
      <c r="I63" cm="1">
        <f t="array" aca="1" ref="I63" ca="1">IF($G63="NA",INDIRECT($C63&amp;"!"&amp;"$H"&amp;$D63)+INDIRECT($C63&amp;"!"&amp;"$I"&amp;$D63)+INDIRECT($C63&amp;"!"&amp;"$J"&amp;$D63),0)</f>
        <v>0</v>
      </c>
      <c r="J63" cm="1">
        <f t="array" aca="1" ref="J63" ca="1">IF($G63="NA",(INDIRECT($C63&amp;"!"&amp;"$K"&amp;$D63)),0)</f>
        <v>0</v>
      </c>
      <c r="K63" s="4">
        <f t="shared" ca="1" si="0"/>
        <v>0</v>
      </c>
      <c r="L63" s="3">
        <f t="shared" ca="1" si="2"/>
        <v>0</v>
      </c>
      <c r="M63" s="5" cm="1">
        <f t="array" aca="1" ref="M63" ca="1">IF((INDIRECT($C63&amp;"!"&amp;"$D"&amp;$D63))="",,_xlfn.IFS(INDIRECT($C63&amp;"!"&amp;"$E"&amp;$D63)&lt;(1/3),INDIRECT($C63&amp;"!"&amp;"$E"&amp;$D63)-INDIRECT($C63&amp;"!"&amp;"$D"&amp;$D63),INDIRECT($C63&amp;"!"&amp;"$E"&amp;$D63)&gt;=(1/3),Data!$H$3-(INDIRECT($C63&amp;"!"&amp;"$D"&amp;$D63))))+INDIRECT($C63&amp;"!"&amp;"$H"&amp;$D63)</f>
        <v>0</v>
      </c>
      <c r="N63" s="5">
        <f t="shared" ca="1" si="3"/>
        <v>0</v>
      </c>
      <c r="O63" s="6">
        <f t="shared" ca="1" si="4"/>
        <v>0</v>
      </c>
      <c r="P63" s="5" cm="1">
        <f t="array" aca="1" ref="P63" ca="1">IF((INDIRECT($C63&amp;"!"&amp;"$D"&amp;$D63))="",,_xlfn.IFS(INDIRECT($C63&amp;"!"&amp;"$D"&amp;$D63)&gt;(2/3),INDIRECT($C63&amp;"!"&amp;"$E"&amp;$D63)-INDIRECT($C63&amp;"!"&amp;"$D"&amp;$D63),INDIRECT($C63&amp;"!"&amp;"$D"&amp;$D63)&lt;=(2/3),INDIRECT($C63&amp;"!"&amp;"$E"&amp;$D63)-Data!$H$4))+INDIRECT($C63&amp;"!"&amp;"$J"&amp;$D63)</f>
        <v>0</v>
      </c>
      <c r="Q63" s="4">
        <f t="shared" ca="1" si="5"/>
        <v>0</v>
      </c>
      <c r="R63" s="6">
        <f t="shared" ca="1" si="6"/>
        <v>0</v>
      </c>
      <c r="S63" s="4">
        <f ca="1">IF(VLOOKUP(A63,Data!B:E,4)&gt;=2,K63,N63+Q63)</f>
        <v>0</v>
      </c>
      <c r="T63" s="4">
        <f ca="1">IF(VLOOKUP(A63,Data!B:E,4)&gt;=2,,K63-N63-Q63)</f>
        <v>0</v>
      </c>
      <c r="V63" t="str">
        <f t="shared" ca="1" si="18"/>
        <v>Non</v>
      </c>
      <c r="W63" cm="1">
        <f t="array" aca="1" ref="W63" ca="1">_xlfn.IFS(AND(INDIRECT($C63&amp;"!"&amp;"$G"&amp;$D63)-INDIRECT($C63&amp;"!"&amp;"$F"&amp;$D63)&lt;0.5,INDIRECT($C63&amp;"!"&amp;"$G"&amp;$D63)=1,INDIRECT($C64&amp;"!"&amp;"$F"&amp;$D64)=0),0,AND(INDIRECT($C62&amp;"!"&amp;"$G"&amp;$D62)-INDIRECT($C62&amp;"!"&amp;"$F"&amp;$D62)&lt;0.5,INDIRECT($C62&amp;"!"&amp;"$G"&amp;$D62)=1,INDIRECT($C63&amp;"!"&amp;"$F"&amp;$D63)=0),INDIRECT($C62&amp;"!"&amp;"$F"&amp;$D62),AND(INDIRECT($C62&amp;"!"&amp;"$G"&amp;$D62)-INDIRECT($C62&amp;"!"&amp;"$F"&amp;$D62)&lt;=0.5,INDIRECT($C62&amp;"!"&amp;"$G"&amp;$D62)=1,INDIRECT($C63&amp;"!"&amp;"$F"&amp;$D63)=0),Calculs!X62,AND(INDIRECT($C63&amp;"!"&amp;"$F"&amp;$D63)=0,INDIRECT($C62&amp;"!"&amp;"$G"&amp;$D62)=1),AH62,TRUE,INDIRECT($C63&amp;"!"&amp;"$F"&amp;$D63))</f>
        <v>0</v>
      </c>
      <c r="X63" cm="1">
        <f t="array" aca="1" ref="X63" ca="1">IF(AND(INDIRECT($C63&amp;"!"&amp;"$G"&amp;$D63)-INDIRECT($C63&amp;"!"&amp;"$F"&amp;$D63)&lt;0.5,INDIRECT($C63&amp;"!"&amp;"$G"&amp;$D63)=1,INDIRECT($C64&amp;"!"&amp;"$F"&amp;$D64)=0),0,IF(OR(INDIRECT($C63&amp;"!"&amp;"$G"&amp;$D63)=1,AND(INDIRECT($C63&amp;"!"&amp;"$G"&amp;$D63)&lt;&gt;1,INDIRECT($C63&amp;"!"&amp;"$G"&amp;$D63)&gt;Calculs!W63+0.5)),Calculs!W63+0.5,INDIRECT($C63&amp;"!"&amp;"$G"&amp;$D63)+ROUND(W63,0)))</f>
        <v>0</v>
      </c>
      <c r="Y63">
        <f t="shared" ca="1" si="19"/>
        <v>0</v>
      </c>
      <c r="Z63" cm="1">
        <f t="array" aca="1" ref="Z63" ca="1">IF(AND(W63=INT(W63),INDIRECT($C63&amp;"!"&amp;"$F"&amp;$D63)&lt;&gt;""),W63+1,ROUNDUP(W63,0))</f>
        <v>0</v>
      </c>
      <c r="AA63">
        <f t="shared" ca="1" si="20"/>
        <v>0</v>
      </c>
      <c r="AB63" t="str">
        <f t="shared" ca="1" si="21"/>
        <v>Oui</v>
      </c>
      <c r="AC63">
        <f t="shared" ca="1" si="22"/>
        <v>0</v>
      </c>
      <c r="AD63" t="str">
        <f t="shared" ca="1" si="10"/>
        <v>Oui</v>
      </c>
      <c r="AE63" t="str">
        <f t="shared" ca="1" si="23"/>
        <v/>
      </c>
      <c r="AF63" t="str">
        <f t="shared" ca="1" si="24"/>
        <v>Non</v>
      </c>
      <c r="AG63" cm="1">
        <f t="array" aca="1" ref="AG63" ca="1">IF(INDIRECT($C63&amp;"!"&amp;"$G"&amp;$D63)-INDIRECT($C63&amp;"!"&amp;"$F"&amp;$D63)&lt;=0.5,0,IF(AND(INDIRECT($C63&amp;"!"&amp;"$F"&amp;$D63)=0,INDIRECT($C62&amp;"!"&amp;"$G"&amp;$D62)=1),X63,INDIRECT($C63&amp;"!"&amp;"$F"&amp;$D63)))</f>
        <v>0</v>
      </c>
      <c r="AH63" cm="1">
        <f t="array" aca="1" ref="AH63" ca="1">IF(INDIRECT($C63&amp;"!"&amp;"$G"&amp;$D63)-INDIRECT($C63&amp;"!"&amp;"$F"&amp;$D63)&lt;=0.5,0,IF(OR(INDIRECT($C63&amp;"!"&amp;"$G"&amp;$D63)=1,AND(INDIRECT($C63&amp;"!"&amp;"$G"&amp;$D63)&lt;&gt;1,INDIRECT($C63&amp;"!"&amp;"$G"&amp;$D63)&gt;Calculs!AG63+0.5)),Calculs!AG63+0.5,INDIRECT($C63&amp;"!"&amp;"$G"&amp;$D63)+ROUND(AG63,0)))</f>
        <v>0</v>
      </c>
      <c r="AI63">
        <f t="shared" ca="1" si="25"/>
        <v>0</v>
      </c>
      <c r="AJ63" cm="1">
        <f t="array" aca="1" ref="AJ63" ca="1">IF(AND(AG63=INT(AG63),INDIRECT($C63&amp;"!"&amp;"$F"&amp;$D63)&lt;&gt;""),AG63+1,ROUNDUP(AG63,0))</f>
        <v>0</v>
      </c>
      <c r="AK63">
        <f t="shared" ca="1" si="26"/>
        <v>0</v>
      </c>
      <c r="AL63" t="str">
        <f t="shared" ca="1" si="27"/>
        <v>Oui</v>
      </c>
      <c r="AM63">
        <f t="shared" ca="1" si="28"/>
        <v>0</v>
      </c>
      <c r="AN63" t="str">
        <f t="shared" ca="1" si="16"/>
        <v>Oui</v>
      </c>
      <c r="AO63" t="str">
        <f t="shared" ca="1" si="29"/>
        <v/>
      </c>
    </row>
    <row r="64" spans="1:41" x14ac:dyDescent="0.25">
      <c r="A64">
        <v>62</v>
      </c>
      <c r="B64">
        <f ca="1">Data!E64</f>
        <v>1</v>
      </c>
      <c r="C64" t="s">
        <v>64</v>
      </c>
      <c r="D64">
        <v>4</v>
      </c>
      <c r="E64" t="str">
        <f t="shared" ca="1" si="1"/>
        <v>Non</v>
      </c>
      <c r="F64" t="str">
        <f ca="1">IF(Data!$D64&gt;=3,"Oui","Non")</f>
        <v>Non</v>
      </c>
      <c r="G64" s="4" t="str" cm="1">
        <f t="array" aca="1" ref="G64" ca="1">IF(OR(AND(Data!$E64=4,ISBLANK(INDIRECT($C64&amp;"!"&amp;"$D"&amp;$D64&amp;":$I"&amp;$D64))),$E64="Oui"),_xlfn.SWITCH(Informations!$E$10,"Oui",0.5,"Non",0.4,"Erreur"),"NA")</f>
        <v>NA</v>
      </c>
      <c r="H64" s="14" cm="1">
        <f t="array" aca="1" ref="H64" ca="1">_xlfn.SWITCH($G64,"NA",(INDIRECT($C64&amp;"!"&amp;"$E"&amp;$D64))-(INDIRECT($C64&amp;"!"&amp;"$D"&amp;$D64)),0.4,$G64,0.5,$G64,"Erreur","Erreur","Erreur")</f>
        <v>0</v>
      </c>
      <c r="I64" cm="1">
        <f t="array" aca="1" ref="I64" ca="1">IF($G64="NA",INDIRECT($C64&amp;"!"&amp;"$H"&amp;$D64)+INDIRECT($C64&amp;"!"&amp;"$I"&amp;$D64)+INDIRECT($C64&amp;"!"&amp;"$J"&amp;$D64),0)</f>
        <v>0</v>
      </c>
      <c r="J64" cm="1">
        <f t="array" aca="1" ref="J64" ca="1">IF($G64="NA",(INDIRECT($C64&amp;"!"&amp;"$K"&amp;$D64)),0)</f>
        <v>0</v>
      </c>
      <c r="K64" s="4">
        <f t="shared" ca="1" si="0"/>
        <v>0</v>
      </c>
      <c r="L64" s="3">
        <f t="shared" ca="1" si="2"/>
        <v>0</v>
      </c>
      <c r="M64" s="5" cm="1">
        <f t="array" aca="1" ref="M64" ca="1">IF((INDIRECT($C64&amp;"!"&amp;"$D"&amp;$D64))="",,_xlfn.IFS(INDIRECT($C64&amp;"!"&amp;"$E"&amp;$D64)&lt;(1/3),INDIRECT($C64&amp;"!"&amp;"$E"&amp;$D64)-INDIRECT($C64&amp;"!"&amp;"$D"&amp;$D64),INDIRECT($C64&amp;"!"&amp;"$E"&amp;$D64)&gt;=(1/3),Data!$H$3-(INDIRECT($C64&amp;"!"&amp;"$D"&amp;$D64))))+INDIRECT($C64&amp;"!"&amp;"$H"&amp;$D64)</f>
        <v>0</v>
      </c>
      <c r="N64" s="5">
        <f t="shared" ca="1" si="3"/>
        <v>0</v>
      </c>
      <c r="O64" s="6">
        <f t="shared" ca="1" si="4"/>
        <v>0</v>
      </c>
      <c r="P64" s="5" cm="1">
        <f t="array" aca="1" ref="P64" ca="1">IF((INDIRECT($C64&amp;"!"&amp;"$D"&amp;$D64))="",,_xlfn.IFS(INDIRECT($C64&amp;"!"&amp;"$D"&amp;$D64)&gt;(2/3),INDIRECT($C64&amp;"!"&amp;"$E"&amp;$D64)-INDIRECT($C64&amp;"!"&amp;"$D"&amp;$D64),INDIRECT($C64&amp;"!"&amp;"$D"&amp;$D64)&lt;=(2/3),INDIRECT($C64&amp;"!"&amp;"$E"&amp;$D64)-Data!$H$4))+INDIRECT($C64&amp;"!"&amp;"$J"&amp;$D64)</f>
        <v>0</v>
      </c>
      <c r="Q64" s="4">
        <f t="shared" ca="1" si="5"/>
        <v>0</v>
      </c>
      <c r="R64" s="6">
        <f t="shared" ca="1" si="6"/>
        <v>0</v>
      </c>
      <c r="S64" s="4">
        <f ca="1">IF(VLOOKUP(A64,Data!B:E,4)&gt;=2,K64,N64+Q64)</f>
        <v>0</v>
      </c>
      <c r="T64" s="4">
        <f ca="1">IF(VLOOKUP(A64,Data!B:E,4)&gt;=2,,K64-N64-Q64)</f>
        <v>0</v>
      </c>
      <c r="V64" t="str">
        <f t="shared" ca="1" si="18"/>
        <v>Non</v>
      </c>
      <c r="W64" cm="1">
        <f t="array" aca="1" ref="W64" ca="1">_xlfn.IFS(AND(INDIRECT($C64&amp;"!"&amp;"$G"&amp;$D64)-INDIRECT($C64&amp;"!"&amp;"$F"&amp;$D64)&lt;0.5,INDIRECT($C64&amp;"!"&amp;"$G"&amp;$D64)=1,INDIRECT($C65&amp;"!"&amp;"$F"&amp;$D65)=0),0,AND(INDIRECT($C63&amp;"!"&amp;"$G"&amp;$D63)-INDIRECT($C63&amp;"!"&amp;"$F"&amp;$D63)&lt;0.5,INDIRECT($C63&amp;"!"&amp;"$G"&amp;$D63)=1,INDIRECT($C64&amp;"!"&amp;"$F"&amp;$D64)=0),INDIRECT($C63&amp;"!"&amp;"$F"&amp;$D63),AND(INDIRECT($C63&amp;"!"&amp;"$G"&amp;$D63)-INDIRECT($C63&amp;"!"&amp;"$F"&amp;$D63)&lt;=0.5,INDIRECT($C63&amp;"!"&amp;"$G"&amp;$D63)=1,INDIRECT($C64&amp;"!"&amp;"$F"&amp;$D64)=0),Calculs!X63,AND(INDIRECT($C64&amp;"!"&amp;"$F"&amp;$D64)=0,INDIRECT($C63&amp;"!"&amp;"$G"&amp;$D63)=1),AH63,TRUE,INDIRECT($C64&amp;"!"&amp;"$F"&amp;$D64))</f>
        <v>0</v>
      </c>
      <c r="X64" cm="1">
        <f t="array" aca="1" ref="X64" ca="1">IF(AND(INDIRECT($C64&amp;"!"&amp;"$G"&amp;$D64)-INDIRECT($C64&amp;"!"&amp;"$F"&amp;$D64)&lt;0.5,INDIRECT($C64&amp;"!"&amp;"$G"&amp;$D64)=1,INDIRECT($C65&amp;"!"&amp;"$F"&amp;$D65)=0),0,IF(OR(INDIRECT($C64&amp;"!"&amp;"$G"&amp;$D64)=1,AND(INDIRECT($C64&amp;"!"&amp;"$G"&amp;$D64)&lt;&gt;1,INDIRECT($C64&amp;"!"&amp;"$G"&amp;$D64)&gt;Calculs!W64+0.5)),Calculs!W64+0.5,INDIRECT($C64&amp;"!"&amp;"$G"&amp;$D64)+ROUND(W64,0)))</f>
        <v>0</v>
      </c>
      <c r="Y64">
        <f t="shared" ca="1" si="19"/>
        <v>0</v>
      </c>
      <c r="Z64" cm="1">
        <f t="array" aca="1" ref="Z64" ca="1">IF(AND(W64=INT(W64),INDIRECT($C64&amp;"!"&amp;"$F"&amp;$D64)&lt;&gt;""),W64+1,ROUNDUP(W64,0))</f>
        <v>0</v>
      </c>
      <c r="AA64">
        <f t="shared" ca="1" si="20"/>
        <v>0</v>
      </c>
      <c r="AB64" t="str">
        <f t="shared" ca="1" si="21"/>
        <v>Oui</v>
      </c>
      <c r="AC64">
        <f t="shared" ca="1" si="22"/>
        <v>0</v>
      </c>
      <c r="AD64" t="str">
        <f t="shared" ca="1" si="10"/>
        <v>Oui</v>
      </c>
      <c r="AE64" t="str">
        <f t="shared" ca="1" si="23"/>
        <v/>
      </c>
      <c r="AF64" t="str">
        <f t="shared" ca="1" si="24"/>
        <v>Non</v>
      </c>
      <c r="AG64" cm="1">
        <f t="array" aca="1" ref="AG64" ca="1">IF(INDIRECT($C64&amp;"!"&amp;"$G"&amp;$D64)-INDIRECT($C64&amp;"!"&amp;"$F"&amp;$D64)&lt;=0.5,0,IF(AND(INDIRECT($C64&amp;"!"&amp;"$F"&amp;$D64)=0,INDIRECT($C63&amp;"!"&amp;"$G"&amp;$D63)=1),X64,INDIRECT($C64&amp;"!"&amp;"$F"&amp;$D64)))</f>
        <v>0</v>
      </c>
      <c r="AH64" cm="1">
        <f t="array" aca="1" ref="AH64" ca="1">IF(INDIRECT($C64&amp;"!"&amp;"$G"&amp;$D64)-INDIRECT($C64&amp;"!"&amp;"$F"&amp;$D64)&lt;=0.5,0,IF(OR(INDIRECT($C64&amp;"!"&amp;"$G"&amp;$D64)=1,AND(INDIRECT($C64&amp;"!"&amp;"$G"&amp;$D64)&lt;&gt;1,INDIRECT($C64&amp;"!"&amp;"$G"&amp;$D64)&gt;Calculs!AG64+0.5)),Calculs!AG64+0.5,INDIRECT($C64&amp;"!"&amp;"$G"&amp;$D64)+ROUND(AG64,0)))</f>
        <v>0</v>
      </c>
      <c r="AI64">
        <f t="shared" ca="1" si="25"/>
        <v>0</v>
      </c>
      <c r="AJ64" cm="1">
        <f t="array" aca="1" ref="AJ64" ca="1">IF(AND(AG64=INT(AG64),INDIRECT($C64&amp;"!"&amp;"$F"&amp;$D64)&lt;&gt;""),AG64+1,ROUNDUP(AG64,0))</f>
        <v>0</v>
      </c>
      <c r="AK64">
        <f t="shared" ca="1" si="26"/>
        <v>0</v>
      </c>
      <c r="AL64" t="str">
        <f t="shared" ca="1" si="27"/>
        <v>Oui</v>
      </c>
      <c r="AM64">
        <f t="shared" ca="1" si="28"/>
        <v>0</v>
      </c>
      <c r="AN64" t="str">
        <f t="shared" ca="1" si="16"/>
        <v>Oui</v>
      </c>
      <c r="AO64" t="str">
        <f t="shared" ca="1" si="29"/>
        <v/>
      </c>
    </row>
    <row r="65" spans="1:41" x14ac:dyDescent="0.25">
      <c r="A65">
        <v>63</v>
      </c>
      <c r="B65">
        <f ca="1">Data!E65</f>
        <v>1</v>
      </c>
      <c r="C65" t="s">
        <v>64</v>
      </c>
      <c r="D65">
        <v>5</v>
      </c>
      <c r="E65" t="str">
        <f t="shared" ca="1" si="1"/>
        <v>Non</v>
      </c>
      <c r="F65" t="str">
        <f ca="1">IF(Data!$D65&gt;=3,"Oui","Non")</f>
        <v>Non</v>
      </c>
      <c r="G65" s="4" t="str" cm="1">
        <f t="array" aca="1" ref="G65" ca="1">IF(OR(AND(Data!$E65=4,ISBLANK(INDIRECT($C65&amp;"!"&amp;"$D"&amp;$D65&amp;":$I"&amp;$D65))),$E65="Oui"),_xlfn.SWITCH(Informations!$E$10,"Oui",0.5,"Non",0.4,"Erreur"),"NA")</f>
        <v>NA</v>
      </c>
      <c r="H65" s="14" cm="1">
        <f t="array" aca="1" ref="H65" ca="1">_xlfn.SWITCH($G65,"NA",(INDIRECT($C65&amp;"!"&amp;"$E"&amp;$D65))-(INDIRECT($C65&amp;"!"&amp;"$D"&amp;$D65)),0.4,$G65,0.5,$G65,"Erreur","Erreur","Erreur")</f>
        <v>0</v>
      </c>
      <c r="I65" cm="1">
        <f t="array" aca="1" ref="I65" ca="1">IF($G65="NA",INDIRECT($C65&amp;"!"&amp;"$H"&amp;$D65)+INDIRECT($C65&amp;"!"&amp;"$I"&amp;$D65)+INDIRECT($C65&amp;"!"&amp;"$J"&amp;$D65),0)</f>
        <v>0</v>
      </c>
      <c r="J65" cm="1">
        <f t="array" aca="1" ref="J65" ca="1">IF($G65="NA",(INDIRECT($C65&amp;"!"&amp;"$K"&amp;$D65)),0)</f>
        <v>0</v>
      </c>
      <c r="K65" s="4">
        <f t="shared" ca="1" si="0"/>
        <v>0</v>
      </c>
      <c r="L65" s="3">
        <f t="shared" ca="1" si="2"/>
        <v>0</v>
      </c>
      <c r="M65" s="5" cm="1">
        <f t="array" aca="1" ref="M65" ca="1">IF((INDIRECT($C65&amp;"!"&amp;"$D"&amp;$D65))="",,_xlfn.IFS(INDIRECT($C65&amp;"!"&amp;"$E"&amp;$D65)&lt;(1/3),INDIRECT($C65&amp;"!"&amp;"$E"&amp;$D65)-INDIRECT($C65&amp;"!"&amp;"$D"&amp;$D65),INDIRECT($C65&amp;"!"&amp;"$E"&amp;$D65)&gt;=(1/3),Data!$H$3-(INDIRECT($C65&amp;"!"&amp;"$D"&amp;$D65))))+INDIRECT($C65&amp;"!"&amp;"$H"&amp;$D65)</f>
        <v>0</v>
      </c>
      <c r="N65" s="5">
        <f t="shared" ca="1" si="3"/>
        <v>0</v>
      </c>
      <c r="O65" s="6">
        <f t="shared" ca="1" si="4"/>
        <v>0</v>
      </c>
      <c r="P65" s="5" cm="1">
        <f t="array" aca="1" ref="P65" ca="1">IF((INDIRECT($C65&amp;"!"&amp;"$D"&amp;$D65))="",,_xlfn.IFS(INDIRECT($C65&amp;"!"&amp;"$D"&amp;$D65)&gt;(2/3),INDIRECT($C65&amp;"!"&amp;"$E"&amp;$D65)-INDIRECT($C65&amp;"!"&amp;"$D"&amp;$D65),INDIRECT($C65&amp;"!"&amp;"$D"&amp;$D65)&lt;=(2/3),INDIRECT($C65&amp;"!"&amp;"$E"&amp;$D65)-Data!$H$4))+INDIRECT($C65&amp;"!"&amp;"$J"&amp;$D65)</f>
        <v>0</v>
      </c>
      <c r="Q65" s="4">
        <f t="shared" ca="1" si="5"/>
        <v>0</v>
      </c>
      <c r="R65" s="6">
        <f t="shared" ca="1" si="6"/>
        <v>0</v>
      </c>
      <c r="S65" s="4">
        <f ca="1">IF(VLOOKUP(A65,Data!B:E,4)&gt;=2,K65,N65+Q65)</f>
        <v>0</v>
      </c>
      <c r="T65" s="4">
        <f ca="1">IF(VLOOKUP(A65,Data!B:E,4)&gt;=2,,K65-N65-Q65)</f>
        <v>0</v>
      </c>
      <c r="V65" t="str">
        <f t="shared" ca="1" si="18"/>
        <v>Non</v>
      </c>
      <c r="W65" cm="1">
        <f t="array" aca="1" ref="W65" ca="1">_xlfn.IFS(AND(INDIRECT($C65&amp;"!"&amp;"$G"&amp;$D65)-INDIRECT($C65&amp;"!"&amp;"$F"&amp;$D65)&lt;0.5,INDIRECT($C65&amp;"!"&amp;"$G"&amp;$D65)=1,INDIRECT($C66&amp;"!"&amp;"$F"&amp;$D66)=0),0,AND(INDIRECT($C64&amp;"!"&amp;"$G"&amp;$D64)-INDIRECT($C64&amp;"!"&amp;"$F"&amp;$D64)&lt;0.5,INDIRECT($C64&amp;"!"&amp;"$G"&amp;$D64)=1,INDIRECT($C65&amp;"!"&amp;"$F"&amp;$D65)=0),INDIRECT($C64&amp;"!"&amp;"$F"&amp;$D64),AND(INDIRECT($C64&amp;"!"&amp;"$G"&amp;$D64)-INDIRECT($C64&amp;"!"&amp;"$F"&amp;$D64)&lt;=0.5,INDIRECT($C64&amp;"!"&amp;"$G"&amp;$D64)=1,INDIRECT($C65&amp;"!"&amp;"$F"&amp;$D65)=0),Calculs!X64,AND(INDIRECT($C65&amp;"!"&amp;"$F"&amp;$D65)=0,INDIRECT($C64&amp;"!"&amp;"$G"&amp;$D64)=1),AH64,TRUE,INDIRECT($C65&amp;"!"&amp;"$F"&amp;$D65))</f>
        <v>0</v>
      </c>
      <c r="X65" cm="1">
        <f t="array" aca="1" ref="X65" ca="1">IF(AND(INDIRECT($C65&amp;"!"&amp;"$G"&amp;$D65)-INDIRECT($C65&amp;"!"&amp;"$F"&amp;$D65)&lt;0.5,INDIRECT($C65&amp;"!"&amp;"$G"&amp;$D65)=1,INDIRECT($C66&amp;"!"&amp;"$F"&amp;$D66)=0),0,IF(OR(INDIRECT($C65&amp;"!"&amp;"$G"&amp;$D65)=1,AND(INDIRECT($C65&amp;"!"&amp;"$G"&amp;$D65)&lt;&gt;1,INDIRECT($C65&amp;"!"&amp;"$G"&amp;$D65)&gt;Calculs!W65+0.5)),Calculs!W65+0.5,INDIRECT($C65&amp;"!"&amp;"$G"&amp;$D65)+ROUND(W65,0)))</f>
        <v>0</v>
      </c>
      <c r="Y65">
        <f t="shared" ca="1" si="19"/>
        <v>0</v>
      </c>
      <c r="Z65" cm="1">
        <f t="array" aca="1" ref="Z65" ca="1">IF(AND(W65=INT(W65),INDIRECT($C65&amp;"!"&amp;"$F"&amp;$D65)&lt;&gt;""),W65+1,ROUNDUP(W65,0))</f>
        <v>0</v>
      </c>
      <c r="AA65">
        <f t="shared" ca="1" si="20"/>
        <v>0</v>
      </c>
      <c r="AB65" t="str">
        <f t="shared" ca="1" si="21"/>
        <v>Oui</v>
      </c>
      <c r="AC65">
        <f t="shared" ca="1" si="22"/>
        <v>0</v>
      </c>
      <c r="AD65" t="str">
        <f t="shared" ca="1" si="10"/>
        <v>Oui</v>
      </c>
      <c r="AE65" t="str">
        <f t="shared" ca="1" si="23"/>
        <v/>
      </c>
      <c r="AF65" t="str">
        <f t="shared" ca="1" si="24"/>
        <v>Non</v>
      </c>
      <c r="AG65" cm="1">
        <f t="array" aca="1" ref="AG65" ca="1">IF(INDIRECT($C65&amp;"!"&amp;"$G"&amp;$D65)-INDIRECT($C65&amp;"!"&amp;"$F"&amp;$D65)&lt;=0.5,0,IF(AND(INDIRECT($C65&amp;"!"&amp;"$F"&amp;$D65)=0,INDIRECT($C64&amp;"!"&amp;"$G"&amp;$D64)=1),X65,INDIRECT($C65&amp;"!"&amp;"$F"&amp;$D65)))</f>
        <v>0</v>
      </c>
      <c r="AH65" cm="1">
        <f t="array" aca="1" ref="AH65" ca="1">IF(INDIRECT($C65&amp;"!"&amp;"$G"&amp;$D65)-INDIRECT($C65&amp;"!"&amp;"$F"&amp;$D65)&lt;=0.5,0,IF(OR(INDIRECT($C65&amp;"!"&amp;"$G"&amp;$D65)=1,AND(INDIRECT($C65&amp;"!"&amp;"$G"&amp;$D65)&lt;&gt;1,INDIRECT($C65&amp;"!"&amp;"$G"&amp;$D65)&gt;Calculs!AG65+0.5)),Calculs!AG65+0.5,INDIRECT($C65&amp;"!"&amp;"$G"&amp;$D65)+ROUND(AG65,0)))</f>
        <v>0</v>
      </c>
      <c r="AI65">
        <f t="shared" ca="1" si="25"/>
        <v>0</v>
      </c>
      <c r="AJ65" cm="1">
        <f t="array" aca="1" ref="AJ65" ca="1">IF(AND(AG65=INT(AG65),INDIRECT($C65&amp;"!"&amp;"$F"&amp;$D65)&lt;&gt;""),AG65+1,ROUNDUP(AG65,0))</f>
        <v>0</v>
      </c>
      <c r="AK65">
        <f t="shared" ca="1" si="26"/>
        <v>0</v>
      </c>
      <c r="AL65" t="str">
        <f t="shared" ca="1" si="27"/>
        <v>Oui</v>
      </c>
      <c r="AM65">
        <f t="shared" ca="1" si="28"/>
        <v>0</v>
      </c>
      <c r="AN65" t="str">
        <f t="shared" ca="1" si="16"/>
        <v>Oui</v>
      </c>
      <c r="AO65" t="str">
        <f t="shared" ca="1" si="29"/>
        <v/>
      </c>
    </row>
    <row r="66" spans="1:41" x14ac:dyDescent="0.25">
      <c r="A66">
        <v>64</v>
      </c>
      <c r="B66">
        <f ca="1">Data!E66</f>
        <v>1</v>
      </c>
      <c r="C66" t="s">
        <v>64</v>
      </c>
      <c r="D66">
        <v>6</v>
      </c>
      <c r="E66" t="str">
        <f t="shared" ca="1" si="1"/>
        <v>Non</v>
      </c>
      <c r="F66" t="str">
        <f ca="1">IF(Data!$D66&gt;=3,"Oui","Non")</f>
        <v>Non</v>
      </c>
      <c r="G66" s="4" t="str" cm="1">
        <f t="array" aca="1" ref="G66" ca="1">IF(OR(AND(Data!$E66=4,ISBLANK(INDIRECT($C66&amp;"!"&amp;"$D"&amp;$D66&amp;":$I"&amp;$D66))),$E66="Oui"),_xlfn.SWITCH(Informations!$E$10,"Oui",0.5,"Non",0.4,"Erreur"),"NA")</f>
        <v>NA</v>
      </c>
      <c r="H66" s="14" cm="1">
        <f t="array" aca="1" ref="H66" ca="1">_xlfn.SWITCH($G66,"NA",(INDIRECT($C66&amp;"!"&amp;"$E"&amp;$D66))-(INDIRECT($C66&amp;"!"&amp;"$D"&amp;$D66)),0.4,$G66,0.5,$G66,"Erreur","Erreur","Erreur")</f>
        <v>0</v>
      </c>
      <c r="I66" cm="1">
        <f t="array" aca="1" ref="I66" ca="1">IF($G66="NA",INDIRECT($C66&amp;"!"&amp;"$H"&amp;$D66)+INDIRECT($C66&amp;"!"&amp;"$I"&amp;$D66)+INDIRECT($C66&amp;"!"&amp;"$J"&amp;$D66),0)</f>
        <v>0</v>
      </c>
      <c r="J66" cm="1">
        <f t="array" aca="1" ref="J66" ca="1">IF($G66="NA",(INDIRECT($C66&amp;"!"&amp;"$K"&amp;$D66)),0)</f>
        <v>0</v>
      </c>
      <c r="K66" s="4">
        <f t="shared" ca="1" si="0"/>
        <v>0</v>
      </c>
      <c r="L66" s="3">
        <f t="shared" ca="1" si="2"/>
        <v>0</v>
      </c>
      <c r="M66" s="5" cm="1">
        <f t="array" aca="1" ref="M66" ca="1">IF((INDIRECT($C66&amp;"!"&amp;"$D"&amp;$D66))="",,_xlfn.IFS(INDIRECT($C66&amp;"!"&amp;"$E"&amp;$D66)&lt;(1/3),INDIRECT($C66&amp;"!"&amp;"$E"&amp;$D66)-INDIRECT($C66&amp;"!"&amp;"$D"&amp;$D66),INDIRECT($C66&amp;"!"&amp;"$E"&amp;$D66)&gt;=(1/3),Data!$H$3-(INDIRECT($C66&amp;"!"&amp;"$D"&amp;$D66))))+INDIRECT($C66&amp;"!"&amp;"$H"&amp;$D66)</f>
        <v>0</v>
      </c>
      <c r="N66" s="5">
        <f t="shared" ca="1" si="3"/>
        <v>0</v>
      </c>
      <c r="O66" s="6">
        <f t="shared" ca="1" si="4"/>
        <v>0</v>
      </c>
      <c r="P66" s="5" cm="1">
        <f t="array" aca="1" ref="P66" ca="1">IF((INDIRECT($C66&amp;"!"&amp;"$D"&amp;$D66))="",,_xlfn.IFS(INDIRECT($C66&amp;"!"&amp;"$D"&amp;$D66)&gt;(2/3),INDIRECT($C66&amp;"!"&amp;"$E"&amp;$D66)-INDIRECT($C66&amp;"!"&amp;"$D"&amp;$D66),INDIRECT($C66&amp;"!"&amp;"$D"&amp;$D66)&lt;=(2/3),INDIRECT($C66&amp;"!"&amp;"$E"&amp;$D66)-Data!$H$4))+INDIRECT($C66&amp;"!"&amp;"$J"&amp;$D66)</f>
        <v>0</v>
      </c>
      <c r="Q66" s="4">
        <f t="shared" ca="1" si="5"/>
        <v>0</v>
      </c>
      <c r="R66" s="6">
        <f t="shared" ca="1" si="6"/>
        <v>0</v>
      </c>
      <c r="S66" s="4">
        <f ca="1">IF(VLOOKUP(A66,Data!B:E,4)&gt;=2,K66,N66+Q66)</f>
        <v>0</v>
      </c>
      <c r="T66" s="4">
        <f ca="1">IF(VLOOKUP(A66,Data!B:E,4)&gt;=2,,K66-N66-Q66)</f>
        <v>0</v>
      </c>
      <c r="V66" t="str">
        <f t="shared" ca="1" si="18"/>
        <v>Non</v>
      </c>
      <c r="W66" cm="1">
        <f t="array" aca="1" ref="W66" ca="1">_xlfn.IFS(AND(INDIRECT($C66&amp;"!"&amp;"$G"&amp;$D66)-INDIRECT($C66&amp;"!"&amp;"$F"&amp;$D66)&lt;0.5,INDIRECT($C66&amp;"!"&amp;"$G"&amp;$D66)=1,INDIRECT($C67&amp;"!"&amp;"$F"&amp;$D67)=0),0,AND(INDIRECT($C65&amp;"!"&amp;"$G"&amp;$D65)-INDIRECT($C65&amp;"!"&amp;"$F"&amp;$D65)&lt;0.5,INDIRECT($C65&amp;"!"&amp;"$G"&amp;$D65)=1,INDIRECT($C66&amp;"!"&amp;"$F"&amp;$D66)=0),INDIRECT($C65&amp;"!"&amp;"$F"&amp;$D65),AND(INDIRECT($C65&amp;"!"&amp;"$G"&amp;$D65)-INDIRECT($C65&amp;"!"&amp;"$F"&amp;$D65)&lt;=0.5,INDIRECT($C65&amp;"!"&amp;"$G"&amp;$D65)=1,INDIRECT($C66&amp;"!"&amp;"$F"&amp;$D66)=0),Calculs!X65,AND(INDIRECT($C66&amp;"!"&amp;"$F"&amp;$D66)=0,INDIRECT($C65&amp;"!"&amp;"$G"&amp;$D65)=1),AH65,TRUE,INDIRECT($C66&amp;"!"&amp;"$F"&amp;$D66))</f>
        <v>0</v>
      </c>
      <c r="X66" cm="1">
        <f t="array" aca="1" ref="X66" ca="1">IF(AND(INDIRECT($C66&amp;"!"&amp;"$G"&amp;$D66)-INDIRECT($C66&amp;"!"&amp;"$F"&amp;$D66)&lt;0.5,INDIRECT($C66&amp;"!"&amp;"$G"&amp;$D66)=1,INDIRECT($C67&amp;"!"&amp;"$F"&amp;$D67)=0),0,IF(OR(INDIRECT($C66&amp;"!"&amp;"$G"&amp;$D66)=1,AND(INDIRECT($C66&amp;"!"&amp;"$G"&amp;$D66)&lt;&gt;1,INDIRECT($C66&amp;"!"&amp;"$G"&amp;$D66)&gt;Calculs!W66+0.5)),Calculs!W66+0.5,INDIRECT($C66&amp;"!"&amp;"$G"&amp;$D66)+ROUND(W66,0)))</f>
        <v>0</v>
      </c>
      <c r="Y66">
        <f t="shared" ca="1" si="19"/>
        <v>0</v>
      </c>
      <c r="Z66" cm="1">
        <f t="array" aca="1" ref="Z66" ca="1">IF(AND(W66=INT(W66),INDIRECT($C66&amp;"!"&amp;"$F"&amp;$D66)&lt;&gt;""),W66+1,ROUNDUP(W66,0))</f>
        <v>0</v>
      </c>
      <c r="AA66">
        <f t="shared" ca="1" si="20"/>
        <v>0</v>
      </c>
      <c r="AB66" t="str">
        <f t="shared" ca="1" si="21"/>
        <v>Oui</v>
      </c>
      <c r="AC66">
        <f t="shared" ca="1" si="22"/>
        <v>0</v>
      </c>
      <c r="AD66" t="str">
        <f t="shared" ca="1" si="10"/>
        <v>Oui</v>
      </c>
      <c r="AE66" t="str">
        <f t="shared" ca="1" si="23"/>
        <v/>
      </c>
      <c r="AF66" t="str">
        <f t="shared" ca="1" si="24"/>
        <v>Non</v>
      </c>
      <c r="AG66" cm="1">
        <f t="array" aca="1" ref="AG66" ca="1">IF(INDIRECT($C66&amp;"!"&amp;"$G"&amp;$D66)-INDIRECT($C66&amp;"!"&amp;"$F"&amp;$D66)&lt;=0.5,0,IF(AND(INDIRECT($C66&amp;"!"&amp;"$F"&amp;$D66)=0,INDIRECT($C65&amp;"!"&amp;"$G"&amp;$D65)=1),X66,INDIRECT($C66&amp;"!"&amp;"$F"&amp;$D66)))</f>
        <v>0</v>
      </c>
      <c r="AH66" cm="1">
        <f t="array" aca="1" ref="AH66" ca="1">IF(INDIRECT($C66&amp;"!"&amp;"$G"&amp;$D66)-INDIRECT($C66&amp;"!"&amp;"$F"&amp;$D66)&lt;=0.5,0,IF(OR(INDIRECT($C66&amp;"!"&amp;"$G"&amp;$D66)=1,AND(INDIRECT($C66&amp;"!"&amp;"$G"&amp;$D66)&lt;&gt;1,INDIRECT($C66&amp;"!"&amp;"$G"&amp;$D66)&gt;Calculs!AG66+0.5)),Calculs!AG66+0.5,INDIRECT($C66&amp;"!"&amp;"$G"&amp;$D66)+ROUND(AG66,0)))</f>
        <v>0</v>
      </c>
      <c r="AI66">
        <f t="shared" ca="1" si="25"/>
        <v>0</v>
      </c>
      <c r="AJ66" cm="1">
        <f t="array" aca="1" ref="AJ66" ca="1">IF(AND(AG66=INT(AG66),INDIRECT($C66&amp;"!"&amp;"$F"&amp;$D66)&lt;&gt;""),AG66+1,ROUNDUP(AG66,0))</f>
        <v>0</v>
      </c>
      <c r="AK66">
        <f t="shared" ca="1" si="26"/>
        <v>0</v>
      </c>
      <c r="AL66" t="str">
        <f t="shared" ca="1" si="27"/>
        <v>Oui</v>
      </c>
      <c r="AM66">
        <f t="shared" ca="1" si="28"/>
        <v>0</v>
      </c>
      <c r="AN66" t="str">
        <f t="shared" ca="1" si="16"/>
        <v>Oui</v>
      </c>
      <c r="AO66" t="str">
        <f t="shared" ca="1" si="29"/>
        <v/>
      </c>
    </row>
    <row r="67" spans="1:41" x14ac:dyDescent="0.25">
      <c r="A67">
        <v>65</v>
      </c>
      <c r="B67">
        <f ca="1">Data!E67</f>
        <v>2</v>
      </c>
      <c r="C67" t="s">
        <v>64</v>
      </c>
      <c r="D67">
        <v>7</v>
      </c>
      <c r="E67" t="str">
        <f t="shared" ca="1" si="1"/>
        <v>Non</v>
      </c>
      <c r="F67" t="str">
        <f ca="1">IF(Data!$D67&gt;=3,"Oui","Non")</f>
        <v>Non</v>
      </c>
      <c r="G67" s="4" t="str" cm="1">
        <f t="array" aca="1" ref="G67" ca="1">IF(OR(AND(Data!$E67=4,ISBLANK(INDIRECT($C67&amp;"!"&amp;"$D"&amp;$D67&amp;":$I"&amp;$D67))),$E67="Oui"),_xlfn.SWITCH(Informations!$E$10,"Oui",0.5,"Non",0.4,"Erreur"),"NA")</f>
        <v>NA</v>
      </c>
      <c r="H67" s="14" cm="1">
        <f t="array" aca="1" ref="H67" ca="1">_xlfn.SWITCH($G67,"NA",(INDIRECT($C67&amp;"!"&amp;"$E"&amp;$D67))-(INDIRECT($C67&amp;"!"&amp;"$D"&amp;$D67)),0.4,$G67,0.5,$G67,"Erreur","Erreur","Erreur")</f>
        <v>0</v>
      </c>
      <c r="I67" cm="1">
        <f t="array" aca="1" ref="I67" ca="1">IF($G67="NA",INDIRECT($C67&amp;"!"&amp;"$H"&amp;$D67)+INDIRECT($C67&amp;"!"&amp;"$I"&amp;$D67)+INDIRECT($C67&amp;"!"&amp;"$J"&amp;$D67),0)</f>
        <v>0</v>
      </c>
      <c r="J67" cm="1">
        <f t="array" aca="1" ref="J67" ca="1">IF($G67="NA",(INDIRECT($C67&amp;"!"&amp;"$K"&amp;$D67)),0)</f>
        <v>0</v>
      </c>
      <c r="K67" s="4">
        <f t="shared" ref="K67:K130" ca="1" si="36">SUM($H67:$J67)</f>
        <v>0</v>
      </c>
      <c r="L67" s="3">
        <f t="shared" ca="1" si="2"/>
        <v>0</v>
      </c>
      <c r="M67" s="5" cm="1">
        <f t="array" aca="1" ref="M67" ca="1">IF((INDIRECT($C67&amp;"!"&amp;"$D"&amp;$D67))="",,_xlfn.IFS(INDIRECT($C67&amp;"!"&amp;"$E"&amp;$D67)&lt;(1/3),INDIRECT($C67&amp;"!"&amp;"$E"&amp;$D67)-INDIRECT($C67&amp;"!"&amp;"$D"&amp;$D67),INDIRECT($C67&amp;"!"&amp;"$E"&amp;$D67)&gt;=(1/3),Data!$H$3-(INDIRECT($C67&amp;"!"&amp;"$D"&amp;$D67))))+INDIRECT($C67&amp;"!"&amp;"$H"&amp;$D67)</f>
        <v>0</v>
      </c>
      <c r="N67" s="5">
        <f t="shared" ca="1" si="3"/>
        <v>0</v>
      </c>
      <c r="O67" s="6">
        <f t="shared" ca="1" si="4"/>
        <v>0</v>
      </c>
      <c r="P67" s="5" cm="1">
        <f t="array" aca="1" ref="P67" ca="1">IF((INDIRECT($C67&amp;"!"&amp;"$D"&amp;$D67))="",,_xlfn.IFS(INDIRECT($C67&amp;"!"&amp;"$D"&amp;$D67)&gt;(2/3),INDIRECT($C67&amp;"!"&amp;"$E"&amp;$D67)-INDIRECT($C67&amp;"!"&amp;"$D"&amp;$D67),INDIRECT($C67&amp;"!"&amp;"$D"&amp;$D67)&lt;=(2/3),INDIRECT($C67&amp;"!"&amp;"$E"&amp;$D67)-Data!$H$4))+INDIRECT($C67&amp;"!"&amp;"$J"&amp;$D67)</f>
        <v>0</v>
      </c>
      <c r="Q67" s="4">
        <f t="shared" ca="1" si="5"/>
        <v>0</v>
      </c>
      <c r="R67" s="6">
        <f t="shared" ca="1" si="6"/>
        <v>0</v>
      </c>
      <c r="S67" s="4">
        <f ca="1">IF(VLOOKUP(A67,Data!B:E,4)&gt;=2,K67,N67+Q67)</f>
        <v>0</v>
      </c>
      <c r="T67" s="4">
        <f ca="1">IF(VLOOKUP(A67,Data!B:E,4)&gt;=2,,K67-N67-Q67)</f>
        <v>0</v>
      </c>
      <c r="V67" t="str">
        <f t="shared" ca="1" si="18"/>
        <v>Non</v>
      </c>
      <c r="W67" cm="1">
        <f t="array" aca="1" ref="W67" ca="1">_xlfn.IFS(AND(INDIRECT($C67&amp;"!"&amp;"$G"&amp;$D67)-INDIRECT($C67&amp;"!"&amp;"$F"&amp;$D67)&lt;0.5,INDIRECT($C67&amp;"!"&amp;"$G"&amp;$D67)=1,INDIRECT($C68&amp;"!"&amp;"$F"&amp;$D68)=0),0,AND(INDIRECT($C66&amp;"!"&amp;"$G"&amp;$D66)-INDIRECT($C66&amp;"!"&amp;"$F"&amp;$D66)&lt;0.5,INDIRECT($C66&amp;"!"&amp;"$G"&amp;$D66)=1,INDIRECT($C67&amp;"!"&amp;"$F"&amp;$D67)=0),INDIRECT($C66&amp;"!"&amp;"$F"&amp;$D66),AND(INDIRECT($C66&amp;"!"&amp;"$G"&amp;$D66)-INDIRECT($C66&amp;"!"&amp;"$F"&amp;$D66)&lt;=0.5,INDIRECT($C66&amp;"!"&amp;"$G"&amp;$D66)=1,INDIRECT($C67&amp;"!"&amp;"$F"&amp;$D67)=0),Calculs!X66,AND(INDIRECT($C67&amp;"!"&amp;"$F"&amp;$D67)=0,INDIRECT($C66&amp;"!"&amp;"$G"&amp;$D66)=1),AH66,TRUE,INDIRECT($C67&amp;"!"&amp;"$F"&amp;$D67))</f>
        <v>0</v>
      </c>
      <c r="X67" cm="1">
        <f t="array" aca="1" ref="X67" ca="1">IF(AND(INDIRECT($C67&amp;"!"&amp;"$G"&amp;$D67)-INDIRECT($C67&amp;"!"&amp;"$F"&amp;$D67)&lt;0.5,INDIRECT($C67&amp;"!"&amp;"$G"&amp;$D67)=1,INDIRECT($C68&amp;"!"&amp;"$F"&amp;$D68)=0),0,IF(OR(INDIRECT($C67&amp;"!"&amp;"$G"&amp;$D67)=1,AND(INDIRECT($C67&amp;"!"&amp;"$G"&amp;$D67)&lt;&gt;1,INDIRECT($C67&amp;"!"&amp;"$G"&amp;$D67)&gt;Calculs!W67+0.5)),Calculs!W67+0.5,INDIRECT($C67&amp;"!"&amp;"$G"&amp;$D67)+ROUND(W67,0)))</f>
        <v>0</v>
      </c>
      <c r="Y67">
        <f t="shared" ca="1" si="19"/>
        <v>0</v>
      </c>
      <c r="Z67" cm="1">
        <f t="array" aca="1" ref="Z67" ca="1">IF(AND(W67=INT(W67),INDIRECT($C67&amp;"!"&amp;"$F"&amp;$D67)&lt;&gt;""),W67+1,ROUNDUP(W67,0))</f>
        <v>0</v>
      </c>
      <c r="AA67">
        <f t="shared" ca="1" si="20"/>
        <v>0</v>
      </c>
      <c r="AB67" t="str">
        <f t="shared" ca="1" si="21"/>
        <v>Oui</v>
      </c>
      <c r="AC67">
        <f t="shared" ca="1" si="22"/>
        <v>0</v>
      </c>
      <c r="AD67" t="str">
        <f t="shared" ca="1" si="10"/>
        <v>Oui</v>
      </c>
      <c r="AE67" t="str">
        <f t="shared" ca="1" si="23"/>
        <v/>
      </c>
      <c r="AF67" t="str">
        <f t="shared" ca="1" si="24"/>
        <v>Non</v>
      </c>
      <c r="AG67" cm="1">
        <f t="array" aca="1" ref="AG67" ca="1">IF(INDIRECT($C67&amp;"!"&amp;"$G"&amp;$D67)-INDIRECT($C67&amp;"!"&amp;"$F"&amp;$D67)&lt;=0.5,0,IF(AND(INDIRECT($C67&amp;"!"&amp;"$F"&amp;$D67)=0,INDIRECT($C66&amp;"!"&amp;"$G"&amp;$D66)=1),X67,INDIRECT($C67&amp;"!"&amp;"$F"&amp;$D67)))</f>
        <v>0</v>
      </c>
      <c r="AH67" cm="1">
        <f t="array" aca="1" ref="AH67" ca="1">IF(INDIRECT($C67&amp;"!"&amp;"$G"&amp;$D67)-INDIRECT($C67&amp;"!"&amp;"$F"&amp;$D67)&lt;=0.5,0,IF(OR(INDIRECT($C67&amp;"!"&amp;"$G"&amp;$D67)=1,AND(INDIRECT($C67&amp;"!"&amp;"$G"&amp;$D67)&lt;&gt;1,INDIRECT($C67&amp;"!"&amp;"$G"&amp;$D67)&gt;Calculs!AG67+0.5)),Calculs!AG67+0.5,INDIRECT($C67&amp;"!"&amp;"$G"&amp;$D67)+ROUND(AG67,0)))</f>
        <v>0</v>
      </c>
      <c r="AI67">
        <f t="shared" ca="1" si="25"/>
        <v>0</v>
      </c>
      <c r="AJ67" cm="1">
        <f t="array" aca="1" ref="AJ67" ca="1">IF(AND(AG67=INT(AG67),INDIRECT($C67&amp;"!"&amp;"$F"&amp;$D67)&lt;&gt;""),AG67+1,ROUNDUP(AG67,0))</f>
        <v>0</v>
      </c>
      <c r="AK67">
        <f t="shared" ca="1" si="26"/>
        <v>0</v>
      </c>
      <c r="AL67" t="str">
        <f t="shared" ca="1" si="27"/>
        <v>Oui</v>
      </c>
      <c r="AM67">
        <f t="shared" ca="1" si="28"/>
        <v>0</v>
      </c>
      <c r="AN67" t="str">
        <f t="shared" ca="1" si="16"/>
        <v>Oui</v>
      </c>
      <c r="AO67" t="str">
        <f t="shared" ca="1" si="29"/>
        <v/>
      </c>
    </row>
    <row r="68" spans="1:41" x14ac:dyDescent="0.25">
      <c r="A68">
        <v>66</v>
      </c>
      <c r="B68">
        <f ca="1">Data!E68</f>
        <v>3</v>
      </c>
      <c r="C68" t="s">
        <v>64</v>
      </c>
      <c r="D68">
        <v>8</v>
      </c>
      <c r="E68" t="str">
        <f t="shared" ref="E68:E322" ca="1" si="37">IF(COUNTIF(INDIRECT($C68 &amp; "!" &amp; "$K" &amp; $D68 &amp; ":$O" &amp; $D68),"Oui")&gt;=1,"Oui","Non")</f>
        <v>Non</v>
      </c>
      <c r="F68" t="str">
        <f ca="1">IF(Data!$D68&gt;=3,"Oui","Non")</f>
        <v>Non</v>
      </c>
      <c r="G68" s="4" t="str" cm="1">
        <f t="array" aca="1" ref="G68" ca="1">IF(OR(AND(Data!$E68=4,ISBLANK(INDIRECT($C68&amp;"!"&amp;"$D"&amp;$D68&amp;":$I"&amp;$D68))),$E68="Oui"),_xlfn.SWITCH(Informations!$E$10,"Oui",0.5,"Non",0.4,"Erreur"),"NA")</f>
        <v>NA</v>
      </c>
      <c r="H68" s="14" cm="1">
        <f t="array" aca="1" ref="H68" ca="1">_xlfn.SWITCH($G68,"NA",(INDIRECT($C68&amp;"!"&amp;"$E"&amp;$D68))-(INDIRECT($C68&amp;"!"&amp;"$D"&amp;$D68)),0.4,$G68,0.5,$G68,"Erreur","Erreur","Erreur")</f>
        <v>0</v>
      </c>
      <c r="I68" cm="1">
        <f t="array" aca="1" ref="I68" ca="1">IF($G68="NA",INDIRECT($C68&amp;"!"&amp;"$H"&amp;$D68)+INDIRECT($C68&amp;"!"&amp;"$I"&amp;$D68)+INDIRECT($C68&amp;"!"&amp;"$J"&amp;$D68),0)</f>
        <v>0</v>
      </c>
      <c r="J68" cm="1">
        <f t="array" aca="1" ref="J68" ca="1">IF($G68="NA",(INDIRECT($C68&amp;"!"&amp;"$K"&amp;$D68)),0)</f>
        <v>0</v>
      </c>
      <c r="K68" s="4">
        <f t="shared" ca="1" si="36"/>
        <v>0</v>
      </c>
      <c r="L68" s="3">
        <f t="shared" ref="L68:L322" ca="1" si="38">_xlfn.CEILING.MATH($K68,"1:00")</f>
        <v>0</v>
      </c>
      <c r="M68" s="5" cm="1">
        <f t="array" aca="1" ref="M68" ca="1">IF((INDIRECT($C68&amp;"!"&amp;"$D"&amp;$D68))="",,_xlfn.IFS(INDIRECT($C68&amp;"!"&amp;"$E"&amp;$D68)&lt;(1/3),INDIRECT($C68&amp;"!"&amp;"$E"&amp;$D68)-INDIRECT($C68&amp;"!"&amp;"$D"&amp;$D68),INDIRECT($C68&amp;"!"&amp;"$E"&amp;$D68)&gt;=(1/3),Data!$H$3-(INDIRECT($C68&amp;"!"&amp;"$D"&amp;$D68))))+INDIRECT($C68&amp;"!"&amp;"$H"&amp;$D68)</f>
        <v>0</v>
      </c>
      <c r="N68" s="5">
        <f t="shared" ref="N68:N322" ca="1" si="39">IF(M68&lt;0,,M68)</f>
        <v>0</v>
      </c>
      <c r="O68" s="6">
        <f t="shared" ref="O68:O322" ca="1" si="40">_xlfn.CEILING.MATH($N68,"1:00")</f>
        <v>0</v>
      </c>
      <c r="P68" s="5" cm="1">
        <f t="array" aca="1" ref="P68" ca="1">IF((INDIRECT($C68&amp;"!"&amp;"$D"&amp;$D68))="",,_xlfn.IFS(INDIRECT($C68&amp;"!"&amp;"$D"&amp;$D68)&gt;(2/3),INDIRECT($C68&amp;"!"&amp;"$E"&amp;$D68)-INDIRECT($C68&amp;"!"&amp;"$D"&amp;$D68),INDIRECT($C68&amp;"!"&amp;"$D"&amp;$D68)&lt;=(2/3),INDIRECT($C68&amp;"!"&amp;"$E"&amp;$D68)-Data!$H$4))+INDIRECT($C68&amp;"!"&amp;"$J"&amp;$D68)</f>
        <v>0</v>
      </c>
      <c r="Q68" s="4">
        <f t="shared" ref="Q68:Q322" ca="1" si="41">IF(P68&lt;0,,P68)</f>
        <v>0</v>
      </c>
      <c r="R68" s="6">
        <f t="shared" ref="R68:R322" ca="1" si="42">_xlfn.CEILING.MATH($Q68,"1:00")</f>
        <v>0</v>
      </c>
      <c r="S68" s="4">
        <f ca="1">IF(VLOOKUP(A68,Data!B:E,4)&gt;=2,K68,N68+Q68)</f>
        <v>0</v>
      </c>
      <c r="T68" s="4">
        <f ca="1">IF(VLOOKUP(A68,Data!B:E,4)&gt;=2,,K68-N68-Q68)</f>
        <v>0</v>
      </c>
      <c r="U68" s="4">
        <f t="shared" ref="U68" ca="1" si="43">SUM(K62:K68)</f>
        <v>0</v>
      </c>
      <c r="V68" t="str">
        <f t="shared" ca="1" si="18"/>
        <v>Non</v>
      </c>
      <c r="W68" cm="1">
        <f t="array" aca="1" ref="W68" ca="1">_xlfn.IFS(AND(INDIRECT($C68&amp;"!"&amp;"$G"&amp;$D68)-INDIRECT($C68&amp;"!"&amp;"$F"&amp;$D68)&lt;0.5,INDIRECT($C68&amp;"!"&amp;"$G"&amp;$D68)=1,INDIRECT($C69&amp;"!"&amp;"$F"&amp;$D69)=0),0,AND(INDIRECT($C67&amp;"!"&amp;"$G"&amp;$D67)-INDIRECT($C67&amp;"!"&amp;"$F"&amp;$D67)&lt;0.5,INDIRECT($C67&amp;"!"&amp;"$G"&amp;$D67)=1,INDIRECT($C68&amp;"!"&amp;"$F"&amp;$D68)=0),INDIRECT($C67&amp;"!"&amp;"$F"&amp;$D67),AND(INDIRECT($C67&amp;"!"&amp;"$G"&amp;$D67)-INDIRECT($C67&amp;"!"&amp;"$F"&amp;$D67)&lt;=0.5,INDIRECT($C67&amp;"!"&amp;"$G"&amp;$D67)=1,INDIRECT($C68&amp;"!"&amp;"$F"&amp;$D68)=0),Calculs!X67,AND(INDIRECT($C68&amp;"!"&amp;"$F"&amp;$D68)=0,INDIRECT($C67&amp;"!"&amp;"$G"&amp;$D67)=1),AH67,TRUE,INDIRECT($C68&amp;"!"&amp;"$F"&amp;$D68))</f>
        <v>0</v>
      </c>
      <c r="X68" cm="1">
        <f t="array" aca="1" ref="X68" ca="1">IF(AND(INDIRECT($C68&amp;"!"&amp;"$G"&amp;$D68)-INDIRECT($C68&amp;"!"&amp;"$F"&amp;$D68)&lt;0.5,INDIRECT($C68&amp;"!"&amp;"$G"&amp;$D68)=1,INDIRECT($C69&amp;"!"&amp;"$F"&amp;$D69)=0),0,IF(OR(INDIRECT($C68&amp;"!"&amp;"$G"&amp;$D68)=1,AND(INDIRECT($C68&amp;"!"&amp;"$G"&amp;$D68)&lt;&gt;1,INDIRECT($C68&amp;"!"&amp;"$G"&amp;$D68)&gt;Calculs!W68+0.5)),Calculs!W68+0.5,INDIRECT($C68&amp;"!"&amp;"$G"&amp;$D68)+ROUND(W68,0)))</f>
        <v>0</v>
      </c>
      <c r="Y68">
        <f t="shared" ca="1" si="19"/>
        <v>0</v>
      </c>
      <c r="Z68" cm="1">
        <f t="array" aca="1" ref="Z68" ca="1">IF(AND(W68=INT(W68),INDIRECT($C68&amp;"!"&amp;"$F"&amp;$D68)&lt;&gt;""),W68+1,ROUNDUP(W68,0))</f>
        <v>0</v>
      </c>
      <c r="AA68">
        <f t="shared" ca="1" si="20"/>
        <v>0</v>
      </c>
      <c r="AB68" t="str">
        <f t="shared" ca="1" si="21"/>
        <v>Oui</v>
      </c>
      <c r="AC68">
        <f t="shared" ca="1" si="22"/>
        <v>0</v>
      </c>
      <c r="AD68" t="str">
        <f t="shared" ca="1" si="10"/>
        <v>Oui</v>
      </c>
      <c r="AE68" t="str">
        <f t="shared" ca="1" si="23"/>
        <v/>
      </c>
      <c r="AF68" t="str">
        <f t="shared" ca="1" si="24"/>
        <v>Non</v>
      </c>
      <c r="AG68" cm="1">
        <f t="array" aca="1" ref="AG68" ca="1">IF(INDIRECT($C68&amp;"!"&amp;"$G"&amp;$D68)-INDIRECT($C68&amp;"!"&amp;"$F"&amp;$D68)&lt;=0.5,0,IF(AND(INDIRECT($C68&amp;"!"&amp;"$F"&amp;$D68)=0,INDIRECT($C67&amp;"!"&amp;"$G"&amp;$D67)=1),X68,INDIRECT($C68&amp;"!"&amp;"$F"&amp;$D68)))</f>
        <v>0</v>
      </c>
      <c r="AH68" cm="1">
        <f t="array" aca="1" ref="AH68" ca="1">IF(INDIRECT($C68&amp;"!"&amp;"$G"&amp;$D68)-INDIRECT($C68&amp;"!"&amp;"$F"&amp;$D68)&lt;=0.5,0,IF(OR(INDIRECT($C68&amp;"!"&amp;"$G"&amp;$D68)=1,AND(INDIRECT($C68&amp;"!"&amp;"$G"&amp;$D68)&lt;&gt;1,INDIRECT($C68&amp;"!"&amp;"$G"&amp;$D68)&gt;Calculs!AG68+0.5)),Calculs!AG68+0.5,INDIRECT($C68&amp;"!"&amp;"$G"&amp;$D68)+ROUND(AG68,0)))</f>
        <v>0</v>
      </c>
      <c r="AI68">
        <f t="shared" ca="1" si="25"/>
        <v>0</v>
      </c>
      <c r="AJ68" cm="1">
        <f t="array" aca="1" ref="AJ68" ca="1">IF(AND(AG68=INT(AG68),INDIRECT($C68&amp;"!"&amp;"$F"&amp;$D68)&lt;&gt;""),AG68+1,ROUNDUP(AG68,0))</f>
        <v>0</v>
      </c>
      <c r="AK68">
        <f t="shared" ca="1" si="26"/>
        <v>0</v>
      </c>
      <c r="AL68" t="str">
        <f t="shared" ca="1" si="27"/>
        <v>Oui</v>
      </c>
      <c r="AM68">
        <f t="shared" ca="1" si="28"/>
        <v>0</v>
      </c>
      <c r="AN68" t="str">
        <f t="shared" ca="1" si="16"/>
        <v>Oui</v>
      </c>
      <c r="AO68" t="str">
        <f t="shared" ca="1" si="29"/>
        <v/>
      </c>
    </row>
    <row r="69" spans="1:41" x14ac:dyDescent="0.25">
      <c r="A69">
        <v>67</v>
      </c>
      <c r="B69">
        <f ca="1">Data!E69</f>
        <v>1</v>
      </c>
      <c r="C69" t="s">
        <v>64</v>
      </c>
      <c r="D69">
        <v>9</v>
      </c>
      <c r="E69" t="str">
        <f t="shared" ca="1" si="37"/>
        <v>Non</v>
      </c>
      <c r="F69" t="str">
        <f ca="1">IF(Data!$D69&gt;=3,"Oui","Non")</f>
        <v>Non</v>
      </c>
      <c r="G69" s="4" t="str" cm="1">
        <f t="array" aca="1" ref="G69" ca="1">IF(OR(AND(Data!$E69=4,ISBLANK(INDIRECT($C69&amp;"!"&amp;"$D"&amp;$D69&amp;":$I"&amp;$D69))),$E69="Oui"),_xlfn.SWITCH(Informations!$E$10,"Oui",0.5,"Non",0.4,"Erreur"),"NA")</f>
        <v>NA</v>
      </c>
      <c r="H69" s="14" cm="1">
        <f t="array" aca="1" ref="H69" ca="1">_xlfn.SWITCH($G69,"NA",(INDIRECT($C69&amp;"!"&amp;"$E"&amp;$D69))-(INDIRECT($C69&amp;"!"&amp;"$D"&amp;$D69)),0.4,$G69,0.5,$G69,"Erreur","Erreur","Erreur")</f>
        <v>0</v>
      </c>
      <c r="I69" cm="1">
        <f t="array" aca="1" ref="I69" ca="1">IF($G69="NA",INDIRECT($C69&amp;"!"&amp;"$H"&amp;$D69)+INDIRECT($C69&amp;"!"&amp;"$I"&amp;$D69)+INDIRECT($C69&amp;"!"&amp;"$J"&amp;$D69),0)</f>
        <v>0</v>
      </c>
      <c r="J69" cm="1">
        <f t="array" aca="1" ref="J69" ca="1">IF($G69="NA",(INDIRECT($C69&amp;"!"&amp;"$K"&amp;$D69)),0)</f>
        <v>0</v>
      </c>
      <c r="K69" s="4">
        <f t="shared" ca="1" si="36"/>
        <v>0</v>
      </c>
      <c r="L69" s="3">
        <f t="shared" ca="1" si="38"/>
        <v>0</v>
      </c>
      <c r="M69" s="5" cm="1">
        <f t="array" aca="1" ref="M69" ca="1">IF((INDIRECT($C69&amp;"!"&amp;"$D"&amp;$D69))="",,_xlfn.IFS(INDIRECT($C69&amp;"!"&amp;"$E"&amp;$D69)&lt;(1/3),INDIRECT($C69&amp;"!"&amp;"$E"&amp;$D69)-INDIRECT($C69&amp;"!"&amp;"$D"&amp;$D69),INDIRECT($C69&amp;"!"&amp;"$E"&amp;$D69)&gt;=(1/3),Data!$H$3-(INDIRECT($C69&amp;"!"&amp;"$D"&amp;$D69))))+INDIRECT($C69&amp;"!"&amp;"$H"&amp;$D69)</f>
        <v>0</v>
      </c>
      <c r="N69" s="5">
        <f t="shared" ca="1" si="39"/>
        <v>0</v>
      </c>
      <c r="O69" s="6">
        <f t="shared" ca="1" si="40"/>
        <v>0</v>
      </c>
      <c r="P69" s="5" cm="1">
        <f t="array" aca="1" ref="P69" ca="1">IF((INDIRECT($C69&amp;"!"&amp;"$D"&amp;$D69))="",,_xlfn.IFS(INDIRECT($C69&amp;"!"&amp;"$D"&amp;$D69)&gt;(2/3),INDIRECT($C69&amp;"!"&amp;"$E"&amp;$D69)-INDIRECT($C69&amp;"!"&amp;"$D"&amp;$D69),INDIRECT($C69&amp;"!"&amp;"$D"&amp;$D69)&lt;=(2/3),INDIRECT($C69&amp;"!"&amp;"$E"&amp;$D69)-Data!$H$4))+INDIRECT($C69&amp;"!"&amp;"$J"&amp;$D69)</f>
        <v>0</v>
      </c>
      <c r="Q69" s="4">
        <f t="shared" ca="1" si="41"/>
        <v>0</v>
      </c>
      <c r="R69" s="6">
        <f t="shared" ca="1" si="42"/>
        <v>0</v>
      </c>
      <c r="S69" s="4">
        <f ca="1">IF(VLOOKUP(A69,Data!B:E,4)&gt;=2,K69,N69+Q69)</f>
        <v>0</v>
      </c>
      <c r="T69" s="4">
        <f ca="1">IF(VLOOKUP(A69,Data!B:E,4)&gt;=2,,K69-N69-Q69)</f>
        <v>0</v>
      </c>
      <c r="V69" t="str">
        <f t="shared" ref="V69:V132" ca="1" si="44">IF(AND(W69=0,X69=0),"Non","Oui")</f>
        <v>Non</v>
      </c>
      <c r="W69" cm="1">
        <f t="array" aca="1" ref="W69" ca="1">_xlfn.IFS(AND(INDIRECT($C69&amp;"!"&amp;"$G"&amp;$D69)-INDIRECT($C69&amp;"!"&amp;"$F"&amp;$D69)&lt;0.5,INDIRECT($C69&amp;"!"&amp;"$G"&amp;$D69)=1,INDIRECT($C70&amp;"!"&amp;"$F"&amp;$D70)=0),0,AND(INDIRECT($C68&amp;"!"&amp;"$G"&amp;$D68)-INDIRECT($C68&amp;"!"&amp;"$F"&amp;$D68)&lt;0.5,INDIRECT($C68&amp;"!"&amp;"$G"&amp;$D68)=1,INDIRECT($C69&amp;"!"&amp;"$F"&amp;$D69)=0),INDIRECT($C68&amp;"!"&amp;"$F"&amp;$D68),AND(INDIRECT($C68&amp;"!"&amp;"$G"&amp;$D68)-INDIRECT($C68&amp;"!"&amp;"$F"&amp;$D68)&lt;=0.5,INDIRECT($C68&amp;"!"&amp;"$G"&amp;$D68)=1,INDIRECT($C69&amp;"!"&amp;"$F"&amp;$D69)=0),Calculs!X68,AND(INDIRECT($C69&amp;"!"&amp;"$F"&amp;$D69)=0,INDIRECT($C68&amp;"!"&amp;"$G"&amp;$D68)=1),AH68,TRUE,INDIRECT($C69&amp;"!"&amp;"$F"&amp;$D69))</f>
        <v>0</v>
      </c>
      <c r="X69" cm="1">
        <f t="array" aca="1" ref="X69" ca="1">IF(AND(INDIRECT($C69&amp;"!"&amp;"$G"&amp;$D69)-INDIRECT($C69&amp;"!"&amp;"$F"&amp;$D69)&lt;0.5,INDIRECT($C69&amp;"!"&amp;"$G"&amp;$D69)=1,INDIRECT($C70&amp;"!"&amp;"$F"&amp;$D70)=0),0,IF(OR(INDIRECT($C69&amp;"!"&amp;"$G"&amp;$D69)=1,AND(INDIRECT($C69&amp;"!"&amp;"$G"&amp;$D69)&lt;&gt;1,INDIRECT($C69&amp;"!"&amp;"$G"&amp;$D69)&gt;Calculs!W69+0.5)),Calculs!W69+0.5,INDIRECT($C69&amp;"!"&amp;"$G"&amp;$D69)+ROUND(W69,0)))</f>
        <v>0</v>
      </c>
      <c r="Y69">
        <f t="shared" ref="Y69:Y132" ca="1" si="45">MEDIAN(W69:X69)</f>
        <v>0</v>
      </c>
      <c r="Z69" cm="1">
        <f t="array" aca="1" ref="Z69" ca="1">IF(AND(W69=INT(W69),INDIRECT($C69&amp;"!"&amp;"$F"&amp;$D69)&lt;&gt;""),W69+1,ROUNDUP(W69,0))</f>
        <v>0</v>
      </c>
      <c r="AA69">
        <f t="shared" ref="AA69:AA132" ca="1" si="46">ROUNDUP(X69,0)</f>
        <v>0</v>
      </c>
      <c r="AB69" t="str">
        <f t="shared" ref="AB69:AB132" ca="1" si="47">IF(Z69=AA69,"Oui","Non")</f>
        <v>Oui</v>
      </c>
      <c r="AC69">
        <f t="shared" ref="AC69:AC132" ca="1" si="48">Y69-INT(Y69)</f>
        <v>0</v>
      </c>
      <c r="AD69" t="str">
        <f t="shared" ca="1" si="10"/>
        <v>Oui</v>
      </c>
      <c r="AE69" t="str">
        <f t="shared" ref="AE69:AE132" ca="1" si="49">IF(V69="Oui",IF(AND($B69=1,AB69="Oui",AD69="Non"),50,75),"")</f>
        <v/>
      </c>
      <c r="AF69" t="str">
        <f t="shared" ref="AF69:AF132" ca="1" si="50">IF(AND(AG69=0,AH69=0),"Non","Oui")</f>
        <v>Non</v>
      </c>
      <c r="AG69" cm="1">
        <f t="array" aca="1" ref="AG69" ca="1">IF(INDIRECT($C69&amp;"!"&amp;"$G"&amp;$D69)-INDIRECT($C69&amp;"!"&amp;"$F"&amp;$D69)&lt;=0.5,0,IF(AND(INDIRECT($C69&amp;"!"&amp;"$F"&amp;$D69)=0,INDIRECT($C68&amp;"!"&amp;"$G"&amp;$D68)=1),X69,INDIRECT($C69&amp;"!"&amp;"$F"&amp;$D69)))</f>
        <v>0</v>
      </c>
      <c r="AH69" cm="1">
        <f t="array" aca="1" ref="AH69" ca="1">IF(INDIRECT($C69&amp;"!"&amp;"$G"&amp;$D69)-INDIRECT($C69&amp;"!"&amp;"$F"&amp;$D69)&lt;=0.5,0,IF(OR(INDIRECT($C69&amp;"!"&amp;"$G"&amp;$D69)=1,AND(INDIRECT($C69&amp;"!"&amp;"$G"&amp;$D69)&lt;&gt;1,INDIRECT($C69&amp;"!"&amp;"$G"&amp;$D69)&gt;Calculs!AG69+0.5)),Calculs!AG69+0.5,INDIRECT($C69&amp;"!"&amp;"$G"&amp;$D69)+ROUND(AG69,0)))</f>
        <v>0</v>
      </c>
      <c r="AI69">
        <f t="shared" ref="AI69:AI132" ca="1" si="51">MEDIAN(AG69:AH69)</f>
        <v>0</v>
      </c>
      <c r="AJ69" cm="1">
        <f t="array" aca="1" ref="AJ69" ca="1">IF(AND(AG69=INT(AG69),INDIRECT($C69&amp;"!"&amp;"$F"&amp;$D69)&lt;&gt;""),AG69+1,ROUNDUP(AG69,0))</f>
        <v>0</v>
      </c>
      <c r="AK69">
        <f t="shared" ref="AK69:AK132" ca="1" si="52">ROUNDUP(AH69,0)</f>
        <v>0</v>
      </c>
      <c r="AL69" t="str">
        <f t="shared" ref="AL69:AL132" ca="1" si="53">IF(AJ69=AK69,"Oui","Non")</f>
        <v>Oui</v>
      </c>
      <c r="AM69">
        <f t="shared" ref="AM69:AM132" ca="1" si="54">AI69-INT(AI69)</f>
        <v>0</v>
      </c>
      <c r="AN69" t="str">
        <f t="shared" ca="1" si="16"/>
        <v>Oui</v>
      </c>
      <c r="AO69" t="str">
        <f t="shared" ref="AO69:AO132" ca="1" si="55">IF(AF69="Oui",IF(AND($B69=1,AL69="Oui",AN69="Non"),50,75),"")</f>
        <v/>
      </c>
    </row>
    <row r="70" spans="1:41" x14ac:dyDescent="0.25">
      <c r="A70">
        <v>68</v>
      </c>
      <c r="B70">
        <f ca="1">Data!E70</f>
        <v>1</v>
      </c>
      <c r="C70" t="s">
        <v>64</v>
      </c>
      <c r="D70">
        <v>10</v>
      </c>
      <c r="E70" t="str">
        <f t="shared" ca="1" si="37"/>
        <v>Non</v>
      </c>
      <c r="F70" t="str">
        <f ca="1">IF(Data!$D70&gt;=3,"Oui","Non")</f>
        <v>Non</v>
      </c>
      <c r="G70" s="4" t="str" cm="1">
        <f t="array" aca="1" ref="G70" ca="1">IF(OR(AND(Data!$E70=4,ISBLANK(INDIRECT($C70&amp;"!"&amp;"$D"&amp;$D70&amp;":$I"&amp;$D70))),$E70="Oui"),_xlfn.SWITCH(Informations!$E$10,"Oui",0.5,"Non",0.4,"Erreur"),"NA")</f>
        <v>NA</v>
      </c>
      <c r="H70" s="14" cm="1">
        <f t="array" aca="1" ref="H70" ca="1">_xlfn.SWITCH($G70,"NA",(INDIRECT($C70&amp;"!"&amp;"$E"&amp;$D70))-(INDIRECT($C70&amp;"!"&amp;"$D"&amp;$D70)),0.4,$G70,0.5,$G70,"Erreur","Erreur","Erreur")</f>
        <v>0</v>
      </c>
      <c r="I70" cm="1">
        <f t="array" aca="1" ref="I70" ca="1">IF($G70="NA",INDIRECT($C70&amp;"!"&amp;"$H"&amp;$D70)+INDIRECT($C70&amp;"!"&amp;"$I"&amp;$D70)+INDIRECT($C70&amp;"!"&amp;"$J"&amp;$D70),0)</f>
        <v>0</v>
      </c>
      <c r="J70" cm="1">
        <f t="array" aca="1" ref="J70" ca="1">IF($G70="NA",(INDIRECT($C70&amp;"!"&amp;"$K"&amp;$D70)),0)</f>
        <v>0</v>
      </c>
      <c r="K70" s="4">
        <f t="shared" ca="1" si="36"/>
        <v>0</v>
      </c>
      <c r="L70" s="3">
        <f t="shared" ca="1" si="38"/>
        <v>0</v>
      </c>
      <c r="M70" s="5" cm="1">
        <f t="array" aca="1" ref="M70" ca="1">IF((INDIRECT($C70&amp;"!"&amp;"$D"&amp;$D70))="",,_xlfn.IFS(INDIRECT($C70&amp;"!"&amp;"$E"&amp;$D70)&lt;(1/3),INDIRECT($C70&amp;"!"&amp;"$E"&amp;$D70)-INDIRECT($C70&amp;"!"&amp;"$D"&amp;$D70),INDIRECT($C70&amp;"!"&amp;"$E"&amp;$D70)&gt;=(1/3),Data!$H$3-(INDIRECT($C70&amp;"!"&amp;"$D"&amp;$D70))))+INDIRECT($C70&amp;"!"&amp;"$H"&amp;$D70)</f>
        <v>0</v>
      </c>
      <c r="N70" s="5">
        <f t="shared" ca="1" si="39"/>
        <v>0</v>
      </c>
      <c r="O70" s="6">
        <f t="shared" ca="1" si="40"/>
        <v>0</v>
      </c>
      <c r="P70" s="5" cm="1">
        <f t="array" aca="1" ref="P70" ca="1">IF((INDIRECT($C70&amp;"!"&amp;"$D"&amp;$D70))="",,_xlfn.IFS(INDIRECT($C70&amp;"!"&amp;"$D"&amp;$D70)&gt;(2/3),INDIRECT($C70&amp;"!"&amp;"$E"&amp;$D70)-INDIRECT($C70&amp;"!"&amp;"$D"&amp;$D70),INDIRECT($C70&amp;"!"&amp;"$D"&amp;$D70)&lt;=(2/3),INDIRECT($C70&amp;"!"&amp;"$E"&amp;$D70)-Data!$H$4))+INDIRECT($C70&amp;"!"&amp;"$J"&amp;$D70)</f>
        <v>0</v>
      </c>
      <c r="Q70" s="4">
        <f t="shared" ca="1" si="41"/>
        <v>0</v>
      </c>
      <c r="R70" s="6">
        <f t="shared" ca="1" si="42"/>
        <v>0</v>
      </c>
      <c r="S70" s="4">
        <f ca="1">IF(VLOOKUP(A70,Data!B:E,4)&gt;=2,K70,N70+Q70)</f>
        <v>0</v>
      </c>
      <c r="T70" s="4">
        <f ca="1">IF(VLOOKUP(A70,Data!B:E,4)&gt;=2,,K70-N70-Q70)</f>
        <v>0</v>
      </c>
      <c r="V70" t="str">
        <f t="shared" ca="1" si="44"/>
        <v>Non</v>
      </c>
      <c r="W70" cm="1">
        <f t="array" aca="1" ref="W70" ca="1">_xlfn.IFS(AND(INDIRECT($C70&amp;"!"&amp;"$G"&amp;$D70)-INDIRECT($C70&amp;"!"&amp;"$F"&amp;$D70)&lt;0.5,INDIRECT($C70&amp;"!"&amp;"$G"&amp;$D70)=1,INDIRECT($C71&amp;"!"&amp;"$F"&amp;$D71)=0),0,AND(INDIRECT($C69&amp;"!"&amp;"$G"&amp;$D69)-INDIRECT($C69&amp;"!"&amp;"$F"&amp;$D69)&lt;0.5,INDIRECT($C69&amp;"!"&amp;"$G"&amp;$D69)=1,INDIRECT($C70&amp;"!"&amp;"$F"&amp;$D70)=0),INDIRECT($C69&amp;"!"&amp;"$F"&amp;$D69),AND(INDIRECT($C69&amp;"!"&amp;"$G"&amp;$D69)-INDIRECT($C69&amp;"!"&amp;"$F"&amp;$D69)&lt;=0.5,INDIRECT($C69&amp;"!"&amp;"$G"&amp;$D69)=1,INDIRECT($C70&amp;"!"&amp;"$F"&amp;$D70)=0),Calculs!X69,AND(INDIRECT($C70&amp;"!"&amp;"$F"&amp;$D70)=0,INDIRECT($C69&amp;"!"&amp;"$G"&amp;$D69)=1),AH69,TRUE,INDIRECT($C70&amp;"!"&amp;"$F"&amp;$D70))</f>
        <v>0</v>
      </c>
      <c r="X70" cm="1">
        <f t="array" aca="1" ref="X70" ca="1">IF(AND(INDIRECT($C70&amp;"!"&amp;"$G"&amp;$D70)-INDIRECT($C70&amp;"!"&amp;"$F"&amp;$D70)&lt;0.5,INDIRECT($C70&amp;"!"&amp;"$G"&amp;$D70)=1,INDIRECT($C71&amp;"!"&amp;"$F"&amp;$D71)=0),0,IF(OR(INDIRECT($C70&amp;"!"&amp;"$G"&amp;$D70)=1,AND(INDIRECT($C70&amp;"!"&amp;"$G"&amp;$D70)&lt;&gt;1,INDIRECT($C70&amp;"!"&amp;"$G"&amp;$D70)&gt;Calculs!W70+0.5)),Calculs!W70+0.5,INDIRECT($C70&amp;"!"&amp;"$G"&amp;$D70)+ROUND(W70,0)))</f>
        <v>0</v>
      </c>
      <c r="Y70">
        <f t="shared" ca="1" si="45"/>
        <v>0</v>
      </c>
      <c r="Z70" cm="1">
        <f t="array" aca="1" ref="Z70" ca="1">IF(AND(W70=INT(W70),INDIRECT($C70&amp;"!"&amp;"$F"&amp;$D70)&lt;&gt;""),W70+1,ROUNDUP(W70,0))</f>
        <v>0</v>
      </c>
      <c r="AA70">
        <f t="shared" ca="1" si="46"/>
        <v>0</v>
      </c>
      <c r="AB70" t="str">
        <f t="shared" ca="1" si="47"/>
        <v>Oui</v>
      </c>
      <c r="AC70">
        <f t="shared" ca="1" si="48"/>
        <v>0</v>
      </c>
      <c r="AD70" t="str">
        <f t="shared" ca="1" si="10"/>
        <v>Oui</v>
      </c>
      <c r="AE70" t="str">
        <f t="shared" ca="1" si="49"/>
        <v/>
      </c>
      <c r="AF70" t="str">
        <f t="shared" ca="1" si="50"/>
        <v>Non</v>
      </c>
      <c r="AG70" cm="1">
        <f t="array" aca="1" ref="AG70" ca="1">IF(INDIRECT($C70&amp;"!"&amp;"$G"&amp;$D70)-INDIRECT($C70&amp;"!"&amp;"$F"&amp;$D70)&lt;=0.5,0,IF(AND(INDIRECT($C70&amp;"!"&amp;"$F"&amp;$D70)=0,INDIRECT($C69&amp;"!"&amp;"$G"&amp;$D69)=1),X70,INDIRECT($C70&amp;"!"&amp;"$F"&amp;$D70)))</f>
        <v>0</v>
      </c>
      <c r="AH70" cm="1">
        <f t="array" aca="1" ref="AH70" ca="1">IF(INDIRECT($C70&amp;"!"&amp;"$G"&amp;$D70)-INDIRECT($C70&amp;"!"&amp;"$F"&amp;$D70)&lt;=0.5,0,IF(OR(INDIRECT($C70&amp;"!"&amp;"$G"&amp;$D70)=1,AND(INDIRECT($C70&amp;"!"&amp;"$G"&amp;$D70)&lt;&gt;1,INDIRECT($C70&amp;"!"&amp;"$G"&amp;$D70)&gt;Calculs!AG70+0.5)),Calculs!AG70+0.5,INDIRECT($C70&amp;"!"&amp;"$G"&amp;$D70)+ROUND(AG70,0)))</f>
        <v>0</v>
      </c>
      <c r="AI70">
        <f t="shared" ca="1" si="51"/>
        <v>0</v>
      </c>
      <c r="AJ70" cm="1">
        <f t="array" aca="1" ref="AJ70" ca="1">IF(AND(AG70=INT(AG70),INDIRECT($C70&amp;"!"&amp;"$F"&amp;$D70)&lt;&gt;""),AG70+1,ROUNDUP(AG70,0))</f>
        <v>0</v>
      </c>
      <c r="AK70">
        <f t="shared" ca="1" si="52"/>
        <v>0</v>
      </c>
      <c r="AL70" t="str">
        <f t="shared" ca="1" si="53"/>
        <v>Oui</v>
      </c>
      <c r="AM70">
        <f t="shared" ca="1" si="54"/>
        <v>0</v>
      </c>
      <c r="AN70" t="str">
        <f t="shared" ca="1" si="16"/>
        <v>Oui</v>
      </c>
      <c r="AO70" t="str">
        <f t="shared" ca="1" si="55"/>
        <v/>
      </c>
    </row>
    <row r="71" spans="1:41" x14ac:dyDescent="0.25">
      <c r="A71">
        <v>69</v>
      </c>
      <c r="B71">
        <f ca="1">Data!E71</f>
        <v>1</v>
      </c>
      <c r="C71" t="s">
        <v>64</v>
      </c>
      <c r="D71">
        <v>11</v>
      </c>
      <c r="E71" t="str">
        <f t="shared" ca="1" si="37"/>
        <v>Non</v>
      </c>
      <c r="F71" t="str">
        <f ca="1">IF(Data!$D71&gt;=3,"Oui","Non")</f>
        <v>Non</v>
      </c>
      <c r="G71" s="4" t="str" cm="1">
        <f t="array" aca="1" ref="G71" ca="1">IF(OR(AND(Data!$E71=4,ISBLANK(INDIRECT($C71&amp;"!"&amp;"$D"&amp;$D71&amp;":$I"&amp;$D71))),$E71="Oui"),_xlfn.SWITCH(Informations!$E$10,"Oui",0.5,"Non",0.4,"Erreur"),"NA")</f>
        <v>NA</v>
      </c>
      <c r="H71" s="14" cm="1">
        <f t="array" aca="1" ref="H71" ca="1">_xlfn.SWITCH($G71,"NA",(INDIRECT($C71&amp;"!"&amp;"$E"&amp;$D71))-(INDIRECT($C71&amp;"!"&amp;"$D"&amp;$D71)),0.4,$G71,0.5,$G71,"Erreur","Erreur","Erreur")</f>
        <v>0</v>
      </c>
      <c r="I71" cm="1">
        <f t="array" aca="1" ref="I71" ca="1">IF($G71="NA",INDIRECT($C71&amp;"!"&amp;"$H"&amp;$D71)+INDIRECT($C71&amp;"!"&amp;"$I"&amp;$D71)+INDIRECT($C71&amp;"!"&amp;"$J"&amp;$D71),0)</f>
        <v>0</v>
      </c>
      <c r="J71" cm="1">
        <f t="array" aca="1" ref="J71" ca="1">IF($G71="NA",(INDIRECT($C71&amp;"!"&amp;"$K"&amp;$D71)),0)</f>
        <v>0</v>
      </c>
      <c r="K71" s="4">
        <f t="shared" ca="1" si="36"/>
        <v>0</v>
      </c>
      <c r="L71" s="3">
        <f t="shared" ca="1" si="38"/>
        <v>0</v>
      </c>
      <c r="M71" s="5" cm="1">
        <f t="array" aca="1" ref="M71" ca="1">IF((INDIRECT($C71&amp;"!"&amp;"$D"&amp;$D71))="",,_xlfn.IFS(INDIRECT($C71&amp;"!"&amp;"$E"&amp;$D71)&lt;(1/3),INDIRECT($C71&amp;"!"&amp;"$E"&amp;$D71)-INDIRECT($C71&amp;"!"&amp;"$D"&amp;$D71),INDIRECT($C71&amp;"!"&amp;"$E"&amp;$D71)&gt;=(1/3),Data!$H$3-(INDIRECT($C71&amp;"!"&amp;"$D"&amp;$D71))))+INDIRECT($C71&amp;"!"&amp;"$H"&amp;$D71)</f>
        <v>0</v>
      </c>
      <c r="N71" s="5">
        <f t="shared" ca="1" si="39"/>
        <v>0</v>
      </c>
      <c r="O71" s="6">
        <f t="shared" ca="1" si="40"/>
        <v>0</v>
      </c>
      <c r="P71" s="5" cm="1">
        <f t="array" aca="1" ref="P71" ca="1">IF((INDIRECT($C71&amp;"!"&amp;"$D"&amp;$D71))="",,_xlfn.IFS(INDIRECT($C71&amp;"!"&amp;"$D"&amp;$D71)&gt;(2/3),INDIRECT($C71&amp;"!"&amp;"$E"&amp;$D71)-INDIRECT($C71&amp;"!"&amp;"$D"&amp;$D71),INDIRECT($C71&amp;"!"&amp;"$D"&amp;$D71)&lt;=(2/3),INDIRECT($C71&amp;"!"&amp;"$E"&amp;$D71)-Data!$H$4))+INDIRECT($C71&amp;"!"&amp;"$J"&amp;$D71)</f>
        <v>0</v>
      </c>
      <c r="Q71" s="4">
        <f t="shared" ca="1" si="41"/>
        <v>0</v>
      </c>
      <c r="R71" s="6">
        <f t="shared" ca="1" si="42"/>
        <v>0</v>
      </c>
      <c r="S71" s="4">
        <f ca="1">IF(VLOOKUP(A71,Data!B:E,4)&gt;=2,K71,N71+Q71)</f>
        <v>0</v>
      </c>
      <c r="T71" s="4">
        <f ca="1">IF(VLOOKUP(A71,Data!B:E,4)&gt;=2,,K71-N71-Q71)</f>
        <v>0</v>
      </c>
      <c r="V71" t="str">
        <f t="shared" ca="1" si="44"/>
        <v>Non</v>
      </c>
      <c r="W71" cm="1">
        <f t="array" aca="1" ref="W71" ca="1">_xlfn.IFS(AND(INDIRECT($C71&amp;"!"&amp;"$G"&amp;$D71)-INDIRECT($C71&amp;"!"&amp;"$F"&amp;$D71)&lt;0.5,INDIRECT($C71&amp;"!"&amp;"$G"&amp;$D71)=1,INDIRECT($C72&amp;"!"&amp;"$F"&amp;$D72)=0),0,AND(INDIRECT($C70&amp;"!"&amp;"$G"&amp;$D70)-INDIRECT($C70&amp;"!"&amp;"$F"&amp;$D70)&lt;0.5,INDIRECT($C70&amp;"!"&amp;"$G"&amp;$D70)=1,INDIRECT($C71&amp;"!"&amp;"$F"&amp;$D71)=0),INDIRECT($C70&amp;"!"&amp;"$F"&amp;$D70),AND(INDIRECT($C70&amp;"!"&amp;"$G"&amp;$D70)-INDIRECT($C70&amp;"!"&amp;"$F"&amp;$D70)&lt;=0.5,INDIRECT($C70&amp;"!"&amp;"$G"&amp;$D70)=1,INDIRECT($C71&amp;"!"&amp;"$F"&amp;$D71)=0),Calculs!X70,AND(INDIRECT($C71&amp;"!"&amp;"$F"&amp;$D71)=0,INDIRECT($C70&amp;"!"&amp;"$G"&amp;$D70)=1),AH70,TRUE,INDIRECT($C71&amp;"!"&amp;"$F"&amp;$D71))</f>
        <v>0</v>
      </c>
      <c r="X71" cm="1">
        <f t="array" aca="1" ref="X71" ca="1">IF(AND(INDIRECT($C71&amp;"!"&amp;"$G"&amp;$D71)-INDIRECT($C71&amp;"!"&amp;"$F"&amp;$D71)&lt;0.5,INDIRECT($C71&amp;"!"&amp;"$G"&amp;$D71)=1,INDIRECT($C72&amp;"!"&amp;"$F"&amp;$D72)=0),0,IF(OR(INDIRECT($C71&amp;"!"&amp;"$G"&amp;$D71)=1,AND(INDIRECT($C71&amp;"!"&amp;"$G"&amp;$D71)&lt;&gt;1,INDIRECT($C71&amp;"!"&amp;"$G"&amp;$D71)&gt;Calculs!W71+0.5)),Calculs!W71+0.5,INDIRECT($C71&amp;"!"&amp;"$G"&amp;$D71)+ROUND(W71,0)))</f>
        <v>0</v>
      </c>
      <c r="Y71">
        <f t="shared" ca="1" si="45"/>
        <v>0</v>
      </c>
      <c r="Z71" cm="1">
        <f t="array" aca="1" ref="Z71" ca="1">IF(AND(W71=INT(W71),INDIRECT($C71&amp;"!"&amp;"$F"&amp;$D71)&lt;&gt;""),W71+1,ROUNDUP(W71,0))</f>
        <v>0</v>
      </c>
      <c r="AA71">
        <f t="shared" ca="1" si="46"/>
        <v>0</v>
      </c>
      <c r="AB71" t="str">
        <f t="shared" ca="1" si="47"/>
        <v>Oui</v>
      </c>
      <c r="AC71">
        <f t="shared" ca="1" si="48"/>
        <v>0</v>
      </c>
      <c r="AD71" t="str">
        <f t="shared" ca="1" si="10"/>
        <v>Oui</v>
      </c>
      <c r="AE71" t="str">
        <f t="shared" ca="1" si="49"/>
        <v/>
      </c>
      <c r="AF71" t="str">
        <f t="shared" ca="1" si="50"/>
        <v>Non</v>
      </c>
      <c r="AG71" cm="1">
        <f t="array" aca="1" ref="AG71" ca="1">IF(INDIRECT($C71&amp;"!"&amp;"$G"&amp;$D71)-INDIRECT($C71&amp;"!"&amp;"$F"&amp;$D71)&lt;=0.5,0,IF(AND(INDIRECT($C71&amp;"!"&amp;"$F"&amp;$D71)=0,INDIRECT($C70&amp;"!"&amp;"$G"&amp;$D70)=1),X71,INDIRECT($C71&amp;"!"&amp;"$F"&amp;$D71)))</f>
        <v>0</v>
      </c>
      <c r="AH71" cm="1">
        <f t="array" aca="1" ref="AH71" ca="1">IF(INDIRECT($C71&amp;"!"&amp;"$G"&amp;$D71)-INDIRECT($C71&amp;"!"&amp;"$F"&amp;$D71)&lt;=0.5,0,IF(OR(INDIRECT($C71&amp;"!"&amp;"$G"&amp;$D71)=1,AND(INDIRECT($C71&amp;"!"&amp;"$G"&amp;$D71)&lt;&gt;1,INDIRECT($C71&amp;"!"&amp;"$G"&amp;$D71)&gt;Calculs!AG71+0.5)),Calculs!AG71+0.5,INDIRECT($C71&amp;"!"&amp;"$G"&amp;$D71)+ROUND(AG71,0)))</f>
        <v>0</v>
      </c>
      <c r="AI71">
        <f t="shared" ca="1" si="51"/>
        <v>0</v>
      </c>
      <c r="AJ71" cm="1">
        <f t="array" aca="1" ref="AJ71" ca="1">IF(AND(AG71=INT(AG71),INDIRECT($C71&amp;"!"&amp;"$F"&amp;$D71)&lt;&gt;""),AG71+1,ROUNDUP(AG71,0))</f>
        <v>0</v>
      </c>
      <c r="AK71">
        <f t="shared" ca="1" si="52"/>
        <v>0</v>
      </c>
      <c r="AL71" t="str">
        <f t="shared" ca="1" si="53"/>
        <v>Oui</v>
      </c>
      <c r="AM71">
        <f t="shared" ca="1" si="54"/>
        <v>0</v>
      </c>
      <c r="AN71" t="str">
        <f t="shared" ca="1" si="16"/>
        <v>Oui</v>
      </c>
      <c r="AO71" t="str">
        <f t="shared" ca="1" si="55"/>
        <v/>
      </c>
    </row>
    <row r="72" spans="1:41" x14ac:dyDescent="0.25">
      <c r="A72">
        <v>70</v>
      </c>
      <c r="B72">
        <f ca="1">Data!E72</f>
        <v>1</v>
      </c>
      <c r="C72" t="s">
        <v>64</v>
      </c>
      <c r="D72">
        <v>12</v>
      </c>
      <c r="E72" t="str">
        <f t="shared" ca="1" si="37"/>
        <v>Non</v>
      </c>
      <c r="F72" t="str">
        <f ca="1">IF(Data!$D72&gt;=3,"Oui","Non")</f>
        <v>Non</v>
      </c>
      <c r="G72" s="4" t="str" cm="1">
        <f t="array" aca="1" ref="G72" ca="1">IF(OR(AND(Data!$E72=4,ISBLANK(INDIRECT($C72&amp;"!"&amp;"$D"&amp;$D72&amp;":$I"&amp;$D72))),$E72="Oui"),_xlfn.SWITCH(Informations!$E$10,"Oui",0.5,"Non",0.4,"Erreur"),"NA")</f>
        <v>NA</v>
      </c>
      <c r="H72" s="14" cm="1">
        <f t="array" aca="1" ref="H72" ca="1">_xlfn.SWITCH($G72,"NA",(INDIRECT($C72&amp;"!"&amp;"$E"&amp;$D72))-(INDIRECT($C72&amp;"!"&amp;"$D"&amp;$D72)),0.4,$G72,0.5,$G72,"Erreur","Erreur","Erreur")</f>
        <v>0</v>
      </c>
      <c r="I72" cm="1">
        <f t="array" aca="1" ref="I72" ca="1">IF($G72="NA",INDIRECT($C72&amp;"!"&amp;"$H"&amp;$D72)+INDIRECT($C72&amp;"!"&amp;"$I"&amp;$D72)+INDIRECT($C72&amp;"!"&amp;"$J"&amp;$D72),0)</f>
        <v>0</v>
      </c>
      <c r="J72" cm="1">
        <f t="array" aca="1" ref="J72" ca="1">IF($G72="NA",(INDIRECT($C72&amp;"!"&amp;"$K"&amp;$D72)),0)</f>
        <v>0</v>
      </c>
      <c r="K72" s="4">
        <f t="shared" ca="1" si="36"/>
        <v>0</v>
      </c>
      <c r="L72" s="3">
        <f t="shared" ca="1" si="38"/>
        <v>0</v>
      </c>
      <c r="M72" s="5" cm="1">
        <f t="array" aca="1" ref="M72" ca="1">IF((INDIRECT($C72&amp;"!"&amp;"$D"&amp;$D72))="",,_xlfn.IFS(INDIRECT($C72&amp;"!"&amp;"$E"&amp;$D72)&lt;(1/3),INDIRECT($C72&amp;"!"&amp;"$E"&amp;$D72)-INDIRECT($C72&amp;"!"&amp;"$D"&amp;$D72),INDIRECT($C72&amp;"!"&amp;"$E"&amp;$D72)&gt;=(1/3),Data!$H$3-(INDIRECT($C72&amp;"!"&amp;"$D"&amp;$D72))))+INDIRECT($C72&amp;"!"&amp;"$H"&amp;$D72)</f>
        <v>0</v>
      </c>
      <c r="N72" s="5">
        <f t="shared" ca="1" si="39"/>
        <v>0</v>
      </c>
      <c r="O72" s="6">
        <f t="shared" ca="1" si="40"/>
        <v>0</v>
      </c>
      <c r="P72" s="5" cm="1">
        <f t="array" aca="1" ref="P72" ca="1">IF((INDIRECT($C72&amp;"!"&amp;"$D"&amp;$D72))="",,_xlfn.IFS(INDIRECT($C72&amp;"!"&amp;"$D"&amp;$D72)&gt;(2/3),INDIRECT($C72&amp;"!"&amp;"$E"&amp;$D72)-INDIRECT($C72&amp;"!"&amp;"$D"&amp;$D72),INDIRECT($C72&amp;"!"&amp;"$D"&amp;$D72)&lt;=(2/3),INDIRECT($C72&amp;"!"&amp;"$E"&amp;$D72)-Data!$H$4))+INDIRECT($C72&amp;"!"&amp;"$J"&amp;$D72)</f>
        <v>0</v>
      </c>
      <c r="Q72" s="4">
        <f t="shared" ca="1" si="41"/>
        <v>0</v>
      </c>
      <c r="R72" s="6">
        <f t="shared" ca="1" si="42"/>
        <v>0</v>
      </c>
      <c r="S72" s="4">
        <f ca="1">IF(VLOOKUP(A72,Data!B:E,4)&gt;=2,K72,N72+Q72)</f>
        <v>0</v>
      </c>
      <c r="T72" s="4">
        <f ca="1">IF(VLOOKUP(A72,Data!B:E,4)&gt;=2,,K72-N72-Q72)</f>
        <v>0</v>
      </c>
      <c r="V72" t="str">
        <f t="shared" ca="1" si="44"/>
        <v>Non</v>
      </c>
      <c r="W72" cm="1">
        <f t="array" aca="1" ref="W72" ca="1">_xlfn.IFS(AND(INDIRECT($C72&amp;"!"&amp;"$G"&amp;$D72)-INDIRECT($C72&amp;"!"&amp;"$F"&amp;$D72)&lt;0.5,INDIRECT($C72&amp;"!"&amp;"$G"&amp;$D72)=1,INDIRECT($C73&amp;"!"&amp;"$F"&amp;$D73)=0),0,AND(INDIRECT($C71&amp;"!"&amp;"$G"&amp;$D71)-INDIRECT($C71&amp;"!"&amp;"$F"&amp;$D71)&lt;0.5,INDIRECT($C71&amp;"!"&amp;"$G"&amp;$D71)=1,INDIRECT($C72&amp;"!"&amp;"$F"&amp;$D72)=0),INDIRECT($C71&amp;"!"&amp;"$F"&amp;$D71),AND(INDIRECT($C71&amp;"!"&amp;"$G"&amp;$D71)-INDIRECT($C71&amp;"!"&amp;"$F"&amp;$D71)&lt;=0.5,INDIRECT($C71&amp;"!"&amp;"$G"&amp;$D71)=1,INDIRECT($C72&amp;"!"&amp;"$F"&amp;$D72)=0),Calculs!X71,AND(INDIRECT($C72&amp;"!"&amp;"$F"&amp;$D72)=0,INDIRECT($C71&amp;"!"&amp;"$G"&amp;$D71)=1),AH71,TRUE,INDIRECT($C72&amp;"!"&amp;"$F"&amp;$D72))</f>
        <v>0</v>
      </c>
      <c r="X72" cm="1">
        <f t="array" aca="1" ref="X72" ca="1">IF(AND(INDIRECT($C72&amp;"!"&amp;"$G"&amp;$D72)-INDIRECT($C72&amp;"!"&amp;"$F"&amp;$D72)&lt;0.5,INDIRECT($C72&amp;"!"&amp;"$G"&amp;$D72)=1,INDIRECT($C73&amp;"!"&amp;"$F"&amp;$D73)=0),0,IF(OR(INDIRECT($C72&amp;"!"&amp;"$G"&amp;$D72)=1,AND(INDIRECT($C72&amp;"!"&amp;"$G"&amp;$D72)&lt;&gt;1,INDIRECT($C72&amp;"!"&amp;"$G"&amp;$D72)&gt;Calculs!W72+0.5)),Calculs!W72+0.5,INDIRECT($C72&amp;"!"&amp;"$G"&amp;$D72)+ROUND(W72,0)))</f>
        <v>0</v>
      </c>
      <c r="Y72">
        <f t="shared" ca="1" si="45"/>
        <v>0</v>
      </c>
      <c r="Z72" cm="1">
        <f t="array" aca="1" ref="Z72" ca="1">IF(AND(W72=INT(W72),INDIRECT($C72&amp;"!"&amp;"$F"&amp;$D72)&lt;&gt;""),W72+1,ROUNDUP(W72,0))</f>
        <v>0</v>
      </c>
      <c r="AA72">
        <f t="shared" ca="1" si="46"/>
        <v>0</v>
      </c>
      <c r="AB72" t="str">
        <f t="shared" ca="1" si="47"/>
        <v>Oui</v>
      </c>
      <c r="AC72">
        <f t="shared" ca="1" si="48"/>
        <v>0</v>
      </c>
      <c r="AD72" t="str">
        <f t="shared" ca="1" si="10"/>
        <v>Oui</v>
      </c>
      <c r="AE72" t="str">
        <f t="shared" ca="1" si="49"/>
        <v/>
      </c>
      <c r="AF72" t="str">
        <f t="shared" ca="1" si="50"/>
        <v>Non</v>
      </c>
      <c r="AG72" cm="1">
        <f t="array" aca="1" ref="AG72" ca="1">IF(INDIRECT($C72&amp;"!"&amp;"$G"&amp;$D72)-INDIRECT($C72&amp;"!"&amp;"$F"&amp;$D72)&lt;=0.5,0,IF(AND(INDIRECT($C72&amp;"!"&amp;"$F"&amp;$D72)=0,INDIRECT($C71&amp;"!"&amp;"$G"&amp;$D71)=1),X72,INDIRECT($C72&amp;"!"&amp;"$F"&amp;$D72)))</f>
        <v>0</v>
      </c>
      <c r="AH72" cm="1">
        <f t="array" aca="1" ref="AH72" ca="1">IF(INDIRECT($C72&amp;"!"&amp;"$G"&amp;$D72)-INDIRECT($C72&amp;"!"&amp;"$F"&amp;$D72)&lt;=0.5,0,IF(OR(INDIRECT($C72&amp;"!"&amp;"$G"&amp;$D72)=1,AND(INDIRECT($C72&amp;"!"&amp;"$G"&amp;$D72)&lt;&gt;1,INDIRECT($C72&amp;"!"&amp;"$G"&amp;$D72)&gt;Calculs!AG72+0.5)),Calculs!AG72+0.5,INDIRECT($C72&amp;"!"&amp;"$G"&amp;$D72)+ROUND(AG72,0)))</f>
        <v>0</v>
      </c>
      <c r="AI72">
        <f t="shared" ca="1" si="51"/>
        <v>0</v>
      </c>
      <c r="AJ72" cm="1">
        <f t="array" aca="1" ref="AJ72" ca="1">IF(AND(AG72=INT(AG72),INDIRECT($C72&amp;"!"&amp;"$F"&amp;$D72)&lt;&gt;""),AG72+1,ROUNDUP(AG72,0))</f>
        <v>0</v>
      </c>
      <c r="AK72">
        <f t="shared" ca="1" si="52"/>
        <v>0</v>
      </c>
      <c r="AL72" t="str">
        <f t="shared" ca="1" si="53"/>
        <v>Oui</v>
      </c>
      <c r="AM72">
        <f t="shared" ca="1" si="54"/>
        <v>0</v>
      </c>
      <c r="AN72" t="str">
        <f t="shared" ca="1" si="16"/>
        <v>Oui</v>
      </c>
      <c r="AO72" t="str">
        <f t="shared" ca="1" si="55"/>
        <v/>
      </c>
    </row>
    <row r="73" spans="1:41" x14ac:dyDescent="0.25">
      <c r="A73">
        <v>71</v>
      </c>
      <c r="B73">
        <f ca="1">Data!E73</f>
        <v>1</v>
      </c>
      <c r="C73" t="s">
        <v>64</v>
      </c>
      <c r="D73">
        <v>13</v>
      </c>
      <c r="E73" t="str">
        <f t="shared" ca="1" si="37"/>
        <v>Non</v>
      </c>
      <c r="F73" t="str">
        <f ca="1">IF(Data!$D73&gt;=3,"Oui","Non")</f>
        <v>Non</v>
      </c>
      <c r="G73" s="4" t="str" cm="1">
        <f t="array" aca="1" ref="G73" ca="1">IF(OR(AND(Data!$E73=4,ISBLANK(INDIRECT($C73&amp;"!"&amp;"$D"&amp;$D73&amp;":$I"&amp;$D73))),$E73="Oui"),_xlfn.SWITCH(Informations!$E$10,"Oui",0.5,"Non",0.4,"Erreur"),"NA")</f>
        <v>NA</v>
      </c>
      <c r="H73" s="14" cm="1">
        <f t="array" aca="1" ref="H73" ca="1">_xlfn.SWITCH($G73,"NA",(INDIRECT($C73&amp;"!"&amp;"$E"&amp;$D73))-(INDIRECT($C73&amp;"!"&amp;"$D"&amp;$D73)),0.4,$G73,0.5,$G73,"Erreur","Erreur","Erreur")</f>
        <v>0</v>
      </c>
      <c r="I73" cm="1">
        <f t="array" aca="1" ref="I73" ca="1">IF($G73="NA",INDIRECT($C73&amp;"!"&amp;"$H"&amp;$D73)+INDIRECT($C73&amp;"!"&amp;"$I"&amp;$D73)+INDIRECT($C73&amp;"!"&amp;"$J"&amp;$D73),0)</f>
        <v>0</v>
      </c>
      <c r="J73" cm="1">
        <f t="array" aca="1" ref="J73" ca="1">IF($G73="NA",(INDIRECT($C73&amp;"!"&amp;"$K"&amp;$D73)),0)</f>
        <v>0</v>
      </c>
      <c r="K73" s="4">
        <f t="shared" ca="1" si="36"/>
        <v>0</v>
      </c>
      <c r="L73" s="3">
        <f t="shared" ca="1" si="38"/>
        <v>0</v>
      </c>
      <c r="M73" s="5" cm="1">
        <f t="array" aca="1" ref="M73" ca="1">IF((INDIRECT($C73&amp;"!"&amp;"$D"&amp;$D73))="",,_xlfn.IFS(INDIRECT($C73&amp;"!"&amp;"$E"&amp;$D73)&lt;(1/3),INDIRECT($C73&amp;"!"&amp;"$E"&amp;$D73)-INDIRECT($C73&amp;"!"&amp;"$D"&amp;$D73),INDIRECT($C73&amp;"!"&amp;"$E"&amp;$D73)&gt;=(1/3),Data!$H$3-(INDIRECT($C73&amp;"!"&amp;"$D"&amp;$D73))))+INDIRECT($C73&amp;"!"&amp;"$H"&amp;$D73)</f>
        <v>0</v>
      </c>
      <c r="N73" s="5">
        <f t="shared" ca="1" si="39"/>
        <v>0</v>
      </c>
      <c r="O73" s="6">
        <f t="shared" ca="1" si="40"/>
        <v>0</v>
      </c>
      <c r="P73" s="5" cm="1">
        <f t="array" aca="1" ref="P73" ca="1">IF((INDIRECT($C73&amp;"!"&amp;"$D"&amp;$D73))="",,_xlfn.IFS(INDIRECT($C73&amp;"!"&amp;"$D"&amp;$D73)&gt;(2/3),INDIRECT($C73&amp;"!"&amp;"$E"&amp;$D73)-INDIRECT($C73&amp;"!"&amp;"$D"&amp;$D73),INDIRECT($C73&amp;"!"&amp;"$D"&amp;$D73)&lt;=(2/3),INDIRECT($C73&amp;"!"&amp;"$E"&amp;$D73)-Data!$H$4))+INDIRECT($C73&amp;"!"&amp;"$J"&amp;$D73)</f>
        <v>0</v>
      </c>
      <c r="Q73" s="4">
        <f t="shared" ca="1" si="41"/>
        <v>0</v>
      </c>
      <c r="R73" s="6">
        <f t="shared" ca="1" si="42"/>
        <v>0</v>
      </c>
      <c r="S73" s="4">
        <f ca="1">IF(VLOOKUP(A73,Data!B:E,4)&gt;=2,K73,N73+Q73)</f>
        <v>0</v>
      </c>
      <c r="T73" s="4">
        <f ca="1">IF(VLOOKUP(A73,Data!B:E,4)&gt;=2,,K73-N73-Q73)</f>
        <v>0</v>
      </c>
      <c r="V73" t="str">
        <f t="shared" ca="1" si="44"/>
        <v>Non</v>
      </c>
      <c r="W73" cm="1">
        <f t="array" aca="1" ref="W73" ca="1">_xlfn.IFS(AND(INDIRECT($C73&amp;"!"&amp;"$G"&amp;$D73)-INDIRECT($C73&amp;"!"&amp;"$F"&amp;$D73)&lt;0.5,INDIRECT($C73&amp;"!"&amp;"$G"&amp;$D73)=1,INDIRECT($C74&amp;"!"&amp;"$F"&amp;$D74)=0),0,AND(INDIRECT($C72&amp;"!"&amp;"$G"&amp;$D72)-INDIRECT($C72&amp;"!"&amp;"$F"&amp;$D72)&lt;0.5,INDIRECT($C72&amp;"!"&amp;"$G"&amp;$D72)=1,INDIRECT($C73&amp;"!"&amp;"$F"&amp;$D73)=0),INDIRECT($C72&amp;"!"&amp;"$F"&amp;$D72),AND(INDIRECT($C72&amp;"!"&amp;"$G"&amp;$D72)-INDIRECT($C72&amp;"!"&amp;"$F"&amp;$D72)&lt;=0.5,INDIRECT($C72&amp;"!"&amp;"$G"&amp;$D72)=1,INDIRECT($C73&amp;"!"&amp;"$F"&amp;$D73)=0),Calculs!X72,AND(INDIRECT($C73&amp;"!"&amp;"$F"&amp;$D73)=0,INDIRECT($C72&amp;"!"&amp;"$G"&amp;$D72)=1),AH72,TRUE,INDIRECT($C73&amp;"!"&amp;"$F"&amp;$D73))</f>
        <v>0</v>
      </c>
      <c r="X73" cm="1">
        <f t="array" aca="1" ref="X73" ca="1">IF(AND(INDIRECT($C73&amp;"!"&amp;"$G"&amp;$D73)-INDIRECT($C73&amp;"!"&amp;"$F"&amp;$D73)&lt;0.5,INDIRECT($C73&amp;"!"&amp;"$G"&amp;$D73)=1,INDIRECT($C74&amp;"!"&amp;"$F"&amp;$D74)=0),0,IF(OR(INDIRECT($C73&amp;"!"&amp;"$G"&amp;$D73)=1,AND(INDIRECT($C73&amp;"!"&amp;"$G"&amp;$D73)&lt;&gt;1,INDIRECT($C73&amp;"!"&amp;"$G"&amp;$D73)&gt;Calculs!W73+0.5)),Calculs!W73+0.5,INDIRECT($C73&amp;"!"&amp;"$G"&amp;$D73)+ROUND(W73,0)))</f>
        <v>0</v>
      </c>
      <c r="Y73">
        <f t="shared" ca="1" si="45"/>
        <v>0</v>
      </c>
      <c r="Z73" cm="1">
        <f t="array" aca="1" ref="Z73" ca="1">IF(AND(W73=INT(W73),INDIRECT($C73&amp;"!"&amp;"$F"&amp;$D73)&lt;&gt;""),W73+1,ROUNDUP(W73,0))</f>
        <v>0</v>
      </c>
      <c r="AA73">
        <f t="shared" ca="1" si="46"/>
        <v>0</v>
      </c>
      <c r="AB73" t="str">
        <f t="shared" ca="1" si="47"/>
        <v>Oui</v>
      </c>
      <c r="AC73">
        <f t="shared" ca="1" si="48"/>
        <v>0</v>
      </c>
      <c r="AD73" t="str">
        <f t="shared" ca="1" si="10"/>
        <v>Oui</v>
      </c>
      <c r="AE73" t="str">
        <f t="shared" ca="1" si="49"/>
        <v/>
      </c>
      <c r="AF73" t="str">
        <f t="shared" ca="1" si="50"/>
        <v>Non</v>
      </c>
      <c r="AG73" cm="1">
        <f t="array" aca="1" ref="AG73" ca="1">IF(INDIRECT($C73&amp;"!"&amp;"$G"&amp;$D73)-INDIRECT($C73&amp;"!"&amp;"$F"&amp;$D73)&lt;=0.5,0,IF(AND(INDIRECT($C73&amp;"!"&amp;"$F"&amp;$D73)=0,INDIRECT($C72&amp;"!"&amp;"$G"&amp;$D72)=1),X73,INDIRECT($C73&amp;"!"&amp;"$F"&amp;$D73)))</f>
        <v>0</v>
      </c>
      <c r="AH73" cm="1">
        <f t="array" aca="1" ref="AH73" ca="1">IF(INDIRECT($C73&amp;"!"&amp;"$G"&amp;$D73)-INDIRECT($C73&amp;"!"&amp;"$F"&amp;$D73)&lt;=0.5,0,IF(OR(INDIRECT($C73&amp;"!"&amp;"$G"&amp;$D73)=1,AND(INDIRECT($C73&amp;"!"&amp;"$G"&amp;$D73)&lt;&gt;1,INDIRECT($C73&amp;"!"&amp;"$G"&amp;$D73)&gt;Calculs!AG73+0.5)),Calculs!AG73+0.5,INDIRECT($C73&amp;"!"&amp;"$G"&amp;$D73)+ROUND(AG73,0)))</f>
        <v>0</v>
      </c>
      <c r="AI73">
        <f t="shared" ca="1" si="51"/>
        <v>0</v>
      </c>
      <c r="AJ73" cm="1">
        <f t="array" aca="1" ref="AJ73" ca="1">IF(AND(AG73=INT(AG73),INDIRECT($C73&amp;"!"&amp;"$F"&amp;$D73)&lt;&gt;""),AG73+1,ROUNDUP(AG73,0))</f>
        <v>0</v>
      </c>
      <c r="AK73">
        <f t="shared" ca="1" si="52"/>
        <v>0</v>
      </c>
      <c r="AL73" t="str">
        <f t="shared" ca="1" si="53"/>
        <v>Oui</v>
      </c>
      <c r="AM73">
        <f t="shared" ca="1" si="54"/>
        <v>0</v>
      </c>
      <c r="AN73" t="str">
        <f t="shared" ca="1" si="16"/>
        <v>Oui</v>
      </c>
      <c r="AO73" t="str">
        <f t="shared" ca="1" si="55"/>
        <v/>
      </c>
    </row>
    <row r="74" spans="1:41" x14ac:dyDescent="0.25">
      <c r="A74">
        <v>72</v>
      </c>
      <c r="B74">
        <f ca="1">Data!E74</f>
        <v>2</v>
      </c>
      <c r="C74" t="s">
        <v>64</v>
      </c>
      <c r="D74">
        <v>14</v>
      </c>
      <c r="E74" t="str">
        <f t="shared" ca="1" si="37"/>
        <v>Non</v>
      </c>
      <c r="F74" t="str">
        <f ca="1">IF(Data!$D74&gt;=3,"Oui","Non")</f>
        <v>Non</v>
      </c>
      <c r="G74" s="4" t="str" cm="1">
        <f t="array" aca="1" ref="G74" ca="1">IF(OR(AND(Data!$E74=4,ISBLANK(INDIRECT($C74&amp;"!"&amp;"$D"&amp;$D74&amp;":$I"&amp;$D74))),$E74="Oui"),_xlfn.SWITCH(Informations!$E$10,"Oui",0.5,"Non",0.4,"Erreur"),"NA")</f>
        <v>NA</v>
      </c>
      <c r="H74" s="14" cm="1">
        <f t="array" aca="1" ref="H74" ca="1">_xlfn.SWITCH($G74,"NA",(INDIRECT($C74&amp;"!"&amp;"$E"&amp;$D74))-(INDIRECT($C74&amp;"!"&amp;"$D"&amp;$D74)),0.4,$G74,0.5,$G74,"Erreur","Erreur","Erreur")</f>
        <v>0</v>
      </c>
      <c r="I74" cm="1">
        <f t="array" aca="1" ref="I74" ca="1">IF($G74="NA",INDIRECT($C74&amp;"!"&amp;"$H"&amp;$D74)+INDIRECT($C74&amp;"!"&amp;"$I"&amp;$D74)+INDIRECT($C74&amp;"!"&amp;"$J"&amp;$D74),0)</f>
        <v>0</v>
      </c>
      <c r="J74" cm="1">
        <f t="array" aca="1" ref="J74" ca="1">IF($G74="NA",(INDIRECT($C74&amp;"!"&amp;"$K"&amp;$D74)),0)</f>
        <v>0</v>
      </c>
      <c r="K74" s="4">
        <f t="shared" ca="1" si="36"/>
        <v>0</v>
      </c>
      <c r="L74" s="3">
        <f t="shared" ca="1" si="38"/>
        <v>0</v>
      </c>
      <c r="M74" s="5" cm="1">
        <f t="array" aca="1" ref="M74" ca="1">IF((INDIRECT($C74&amp;"!"&amp;"$D"&amp;$D74))="",,_xlfn.IFS(INDIRECT($C74&amp;"!"&amp;"$E"&amp;$D74)&lt;(1/3),INDIRECT($C74&amp;"!"&amp;"$E"&amp;$D74)-INDIRECT($C74&amp;"!"&amp;"$D"&amp;$D74),INDIRECT($C74&amp;"!"&amp;"$E"&amp;$D74)&gt;=(1/3),Data!$H$3-(INDIRECT($C74&amp;"!"&amp;"$D"&amp;$D74))))+INDIRECT($C74&amp;"!"&amp;"$H"&amp;$D74)</f>
        <v>0</v>
      </c>
      <c r="N74" s="5">
        <f t="shared" ca="1" si="39"/>
        <v>0</v>
      </c>
      <c r="O74" s="6">
        <f t="shared" ca="1" si="40"/>
        <v>0</v>
      </c>
      <c r="P74" s="5" cm="1">
        <f t="array" aca="1" ref="P74" ca="1">IF((INDIRECT($C74&amp;"!"&amp;"$D"&amp;$D74))="",,_xlfn.IFS(INDIRECT($C74&amp;"!"&amp;"$D"&amp;$D74)&gt;(2/3),INDIRECT($C74&amp;"!"&amp;"$E"&amp;$D74)-INDIRECT($C74&amp;"!"&amp;"$D"&amp;$D74),INDIRECT($C74&amp;"!"&amp;"$D"&amp;$D74)&lt;=(2/3),INDIRECT($C74&amp;"!"&amp;"$E"&amp;$D74)-Data!$H$4))+INDIRECT($C74&amp;"!"&amp;"$J"&amp;$D74)</f>
        <v>0</v>
      </c>
      <c r="Q74" s="4">
        <f t="shared" ca="1" si="41"/>
        <v>0</v>
      </c>
      <c r="R74" s="6">
        <f t="shared" ca="1" si="42"/>
        <v>0</v>
      </c>
      <c r="S74" s="4">
        <f ca="1">IF(VLOOKUP(A74,Data!B:E,4)&gt;=2,K74,N74+Q74)</f>
        <v>0</v>
      </c>
      <c r="T74" s="4">
        <f ca="1">IF(VLOOKUP(A74,Data!B:E,4)&gt;=2,,K74-N74-Q74)</f>
        <v>0</v>
      </c>
      <c r="V74" t="str">
        <f t="shared" ca="1" si="44"/>
        <v>Non</v>
      </c>
      <c r="W74" cm="1">
        <f t="array" aca="1" ref="W74" ca="1">_xlfn.IFS(AND(INDIRECT($C74&amp;"!"&amp;"$G"&amp;$D74)-INDIRECT($C74&amp;"!"&amp;"$F"&amp;$D74)&lt;0.5,INDIRECT($C74&amp;"!"&amp;"$G"&amp;$D74)=1,INDIRECT($C75&amp;"!"&amp;"$F"&amp;$D75)=0),0,AND(INDIRECT($C73&amp;"!"&amp;"$G"&amp;$D73)-INDIRECT($C73&amp;"!"&amp;"$F"&amp;$D73)&lt;0.5,INDIRECT($C73&amp;"!"&amp;"$G"&amp;$D73)=1,INDIRECT($C74&amp;"!"&amp;"$F"&amp;$D74)=0),INDIRECT($C73&amp;"!"&amp;"$F"&amp;$D73),AND(INDIRECT($C73&amp;"!"&amp;"$G"&amp;$D73)-INDIRECT($C73&amp;"!"&amp;"$F"&amp;$D73)&lt;=0.5,INDIRECT($C73&amp;"!"&amp;"$G"&amp;$D73)=1,INDIRECT($C74&amp;"!"&amp;"$F"&amp;$D74)=0),Calculs!X73,AND(INDIRECT($C74&amp;"!"&amp;"$F"&amp;$D74)=0,INDIRECT($C73&amp;"!"&amp;"$G"&amp;$D73)=1),AH73,TRUE,INDIRECT($C74&amp;"!"&amp;"$F"&amp;$D74))</f>
        <v>0</v>
      </c>
      <c r="X74" cm="1">
        <f t="array" aca="1" ref="X74" ca="1">IF(AND(INDIRECT($C74&amp;"!"&amp;"$G"&amp;$D74)-INDIRECT($C74&amp;"!"&amp;"$F"&amp;$D74)&lt;0.5,INDIRECT($C74&amp;"!"&amp;"$G"&amp;$D74)=1,INDIRECT($C75&amp;"!"&amp;"$F"&amp;$D75)=0),0,IF(OR(INDIRECT($C74&amp;"!"&amp;"$G"&amp;$D74)=1,AND(INDIRECT($C74&amp;"!"&amp;"$G"&amp;$D74)&lt;&gt;1,INDIRECT($C74&amp;"!"&amp;"$G"&amp;$D74)&gt;Calculs!W74+0.5)),Calculs!W74+0.5,INDIRECT($C74&amp;"!"&amp;"$G"&amp;$D74)+ROUND(W74,0)))</f>
        <v>0</v>
      </c>
      <c r="Y74">
        <f t="shared" ca="1" si="45"/>
        <v>0</v>
      </c>
      <c r="Z74" cm="1">
        <f t="array" aca="1" ref="Z74" ca="1">IF(AND(W74=INT(W74),INDIRECT($C74&amp;"!"&amp;"$F"&amp;$D74)&lt;&gt;""),W74+1,ROUNDUP(W74,0))</f>
        <v>0</v>
      </c>
      <c r="AA74">
        <f t="shared" ca="1" si="46"/>
        <v>0</v>
      </c>
      <c r="AB74" t="str">
        <f t="shared" ca="1" si="47"/>
        <v>Oui</v>
      </c>
      <c r="AC74">
        <f t="shared" ca="1" si="48"/>
        <v>0</v>
      </c>
      <c r="AD74" t="str">
        <f t="shared" ca="1" si="10"/>
        <v>Oui</v>
      </c>
      <c r="AE74" t="str">
        <f t="shared" ca="1" si="49"/>
        <v/>
      </c>
      <c r="AF74" t="str">
        <f t="shared" ca="1" si="50"/>
        <v>Non</v>
      </c>
      <c r="AG74" cm="1">
        <f t="array" aca="1" ref="AG74" ca="1">IF(INDIRECT($C74&amp;"!"&amp;"$G"&amp;$D74)-INDIRECT($C74&amp;"!"&amp;"$F"&amp;$D74)&lt;=0.5,0,IF(AND(INDIRECT($C74&amp;"!"&amp;"$F"&amp;$D74)=0,INDIRECT($C73&amp;"!"&amp;"$G"&amp;$D73)=1),X74,INDIRECT($C74&amp;"!"&amp;"$F"&amp;$D74)))</f>
        <v>0</v>
      </c>
      <c r="AH74" cm="1">
        <f t="array" aca="1" ref="AH74" ca="1">IF(INDIRECT($C74&amp;"!"&amp;"$G"&amp;$D74)-INDIRECT($C74&amp;"!"&amp;"$F"&amp;$D74)&lt;=0.5,0,IF(OR(INDIRECT($C74&amp;"!"&amp;"$G"&amp;$D74)=1,AND(INDIRECT($C74&amp;"!"&amp;"$G"&amp;$D74)&lt;&gt;1,INDIRECT($C74&amp;"!"&amp;"$G"&amp;$D74)&gt;Calculs!AG74+0.5)),Calculs!AG74+0.5,INDIRECT($C74&amp;"!"&amp;"$G"&amp;$D74)+ROUND(AG74,0)))</f>
        <v>0</v>
      </c>
      <c r="AI74">
        <f t="shared" ca="1" si="51"/>
        <v>0</v>
      </c>
      <c r="AJ74" cm="1">
        <f t="array" aca="1" ref="AJ74" ca="1">IF(AND(AG74=INT(AG74),INDIRECT($C74&amp;"!"&amp;"$F"&amp;$D74)&lt;&gt;""),AG74+1,ROUNDUP(AG74,0))</f>
        <v>0</v>
      </c>
      <c r="AK74">
        <f t="shared" ca="1" si="52"/>
        <v>0</v>
      </c>
      <c r="AL74" t="str">
        <f t="shared" ca="1" si="53"/>
        <v>Oui</v>
      </c>
      <c r="AM74">
        <f t="shared" ca="1" si="54"/>
        <v>0</v>
      </c>
      <c r="AN74" t="str">
        <f t="shared" ca="1" si="16"/>
        <v>Oui</v>
      </c>
      <c r="AO74" t="str">
        <f t="shared" ca="1" si="55"/>
        <v/>
      </c>
    </row>
    <row r="75" spans="1:41" x14ac:dyDescent="0.25">
      <c r="A75">
        <v>73</v>
      </c>
      <c r="B75">
        <f ca="1">Data!E75</f>
        <v>3</v>
      </c>
      <c r="C75" t="s">
        <v>64</v>
      </c>
      <c r="D75">
        <v>15</v>
      </c>
      <c r="E75" t="str">
        <f t="shared" ca="1" si="37"/>
        <v>Non</v>
      </c>
      <c r="F75" t="str">
        <f ca="1">IF(Data!$D75&gt;=3,"Oui","Non")</f>
        <v>Non</v>
      </c>
      <c r="G75" s="4" t="str" cm="1">
        <f t="array" aca="1" ref="G75" ca="1">IF(OR(AND(Data!$E75=4,ISBLANK(INDIRECT($C75&amp;"!"&amp;"$D"&amp;$D75&amp;":$I"&amp;$D75))),$E75="Oui"),_xlfn.SWITCH(Informations!$E$10,"Oui",0.5,"Non",0.4,"Erreur"),"NA")</f>
        <v>NA</v>
      </c>
      <c r="H75" s="14" cm="1">
        <f t="array" aca="1" ref="H75" ca="1">_xlfn.SWITCH($G75,"NA",(INDIRECT($C75&amp;"!"&amp;"$E"&amp;$D75))-(INDIRECT($C75&amp;"!"&amp;"$D"&amp;$D75)),0.4,$G75,0.5,$G75,"Erreur","Erreur","Erreur")</f>
        <v>0</v>
      </c>
      <c r="I75" cm="1">
        <f t="array" aca="1" ref="I75" ca="1">IF($G75="NA",INDIRECT($C75&amp;"!"&amp;"$H"&amp;$D75)+INDIRECT($C75&amp;"!"&amp;"$I"&amp;$D75)+INDIRECT($C75&amp;"!"&amp;"$J"&amp;$D75),0)</f>
        <v>0</v>
      </c>
      <c r="J75" cm="1">
        <f t="array" aca="1" ref="J75" ca="1">IF($G75="NA",(INDIRECT($C75&amp;"!"&amp;"$K"&amp;$D75)),0)</f>
        <v>0</v>
      </c>
      <c r="K75" s="4">
        <f t="shared" ca="1" si="36"/>
        <v>0</v>
      </c>
      <c r="L75" s="3">
        <f t="shared" ca="1" si="38"/>
        <v>0</v>
      </c>
      <c r="M75" s="5" cm="1">
        <f t="array" aca="1" ref="M75" ca="1">IF((INDIRECT($C75&amp;"!"&amp;"$D"&amp;$D75))="",,_xlfn.IFS(INDIRECT($C75&amp;"!"&amp;"$E"&amp;$D75)&lt;(1/3),INDIRECT($C75&amp;"!"&amp;"$E"&amp;$D75)-INDIRECT($C75&amp;"!"&amp;"$D"&amp;$D75),INDIRECT($C75&amp;"!"&amp;"$E"&amp;$D75)&gt;=(1/3),Data!$H$3-(INDIRECT($C75&amp;"!"&amp;"$D"&amp;$D75))))+INDIRECT($C75&amp;"!"&amp;"$H"&amp;$D75)</f>
        <v>0</v>
      </c>
      <c r="N75" s="5">
        <f t="shared" ca="1" si="39"/>
        <v>0</v>
      </c>
      <c r="O75" s="6">
        <f t="shared" ca="1" si="40"/>
        <v>0</v>
      </c>
      <c r="P75" s="5" cm="1">
        <f t="array" aca="1" ref="P75" ca="1">IF((INDIRECT($C75&amp;"!"&amp;"$D"&amp;$D75))="",,_xlfn.IFS(INDIRECT($C75&amp;"!"&amp;"$D"&amp;$D75)&gt;(2/3),INDIRECT($C75&amp;"!"&amp;"$E"&amp;$D75)-INDIRECT($C75&amp;"!"&amp;"$D"&amp;$D75),INDIRECT($C75&amp;"!"&amp;"$D"&amp;$D75)&lt;=(2/3),INDIRECT($C75&amp;"!"&amp;"$E"&amp;$D75)-Data!$H$4))+INDIRECT($C75&amp;"!"&amp;"$J"&amp;$D75)</f>
        <v>0</v>
      </c>
      <c r="Q75" s="4">
        <f t="shared" ca="1" si="41"/>
        <v>0</v>
      </c>
      <c r="R75" s="6">
        <f t="shared" ca="1" si="42"/>
        <v>0</v>
      </c>
      <c r="S75" s="4">
        <f ca="1">IF(VLOOKUP(A75,Data!B:E,4)&gt;=2,K75,N75+Q75)</f>
        <v>0</v>
      </c>
      <c r="T75" s="4">
        <f ca="1">IF(VLOOKUP(A75,Data!B:E,4)&gt;=2,,K75-N75-Q75)</f>
        <v>0</v>
      </c>
      <c r="U75" s="4">
        <f t="shared" ref="U75" ca="1" si="56">SUM(K69:K75)</f>
        <v>0</v>
      </c>
      <c r="V75" t="str">
        <f t="shared" ca="1" si="44"/>
        <v>Non</v>
      </c>
      <c r="W75" cm="1">
        <f t="array" aca="1" ref="W75" ca="1">_xlfn.IFS(AND(INDIRECT($C75&amp;"!"&amp;"$G"&amp;$D75)-INDIRECT($C75&amp;"!"&amp;"$F"&amp;$D75)&lt;0.5,INDIRECT($C75&amp;"!"&amp;"$G"&amp;$D75)=1,INDIRECT($C76&amp;"!"&amp;"$F"&amp;$D76)=0),0,AND(INDIRECT($C74&amp;"!"&amp;"$G"&amp;$D74)-INDIRECT($C74&amp;"!"&amp;"$F"&amp;$D74)&lt;0.5,INDIRECT($C74&amp;"!"&amp;"$G"&amp;$D74)=1,INDIRECT($C75&amp;"!"&amp;"$F"&amp;$D75)=0),INDIRECT($C74&amp;"!"&amp;"$F"&amp;$D74),AND(INDIRECT($C74&amp;"!"&amp;"$G"&amp;$D74)-INDIRECT($C74&amp;"!"&amp;"$F"&amp;$D74)&lt;=0.5,INDIRECT($C74&amp;"!"&amp;"$G"&amp;$D74)=1,INDIRECT($C75&amp;"!"&amp;"$F"&amp;$D75)=0),Calculs!X74,AND(INDIRECT($C75&amp;"!"&amp;"$F"&amp;$D75)=0,INDIRECT($C74&amp;"!"&amp;"$G"&amp;$D74)=1),AH74,TRUE,INDIRECT($C75&amp;"!"&amp;"$F"&amp;$D75))</f>
        <v>0</v>
      </c>
      <c r="X75" cm="1">
        <f t="array" aca="1" ref="X75" ca="1">IF(AND(INDIRECT($C75&amp;"!"&amp;"$G"&amp;$D75)-INDIRECT($C75&amp;"!"&amp;"$F"&amp;$D75)&lt;0.5,INDIRECT($C75&amp;"!"&amp;"$G"&amp;$D75)=1,INDIRECT($C76&amp;"!"&amp;"$F"&amp;$D76)=0),0,IF(OR(INDIRECT($C75&amp;"!"&amp;"$G"&amp;$D75)=1,AND(INDIRECT($C75&amp;"!"&amp;"$G"&amp;$D75)&lt;&gt;1,INDIRECT($C75&amp;"!"&amp;"$G"&amp;$D75)&gt;Calculs!W75+0.5)),Calculs!W75+0.5,INDIRECT($C75&amp;"!"&amp;"$G"&amp;$D75)+ROUND(W75,0)))</f>
        <v>0</v>
      </c>
      <c r="Y75">
        <f t="shared" ca="1" si="45"/>
        <v>0</v>
      </c>
      <c r="Z75" cm="1">
        <f t="array" aca="1" ref="Z75" ca="1">IF(AND(W75=INT(W75),INDIRECT($C75&amp;"!"&amp;"$F"&amp;$D75)&lt;&gt;""),W75+1,ROUNDUP(W75,0))</f>
        <v>0</v>
      </c>
      <c r="AA75">
        <f t="shared" ca="1" si="46"/>
        <v>0</v>
      </c>
      <c r="AB75" t="str">
        <f t="shared" ca="1" si="47"/>
        <v>Oui</v>
      </c>
      <c r="AC75">
        <f t="shared" ca="1" si="48"/>
        <v>0</v>
      </c>
      <c r="AD75" t="str">
        <f t="shared" ca="1" si="10"/>
        <v>Oui</v>
      </c>
      <c r="AE75" t="str">
        <f t="shared" ca="1" si="49"/>
        <v/>
      </c>
      <c r="AF75" t="str">
        <f t="shared" ca="1" si="50"/>
        <v>Non</v>
      </c>
      <c r="AG75" cm="1">
        <f t="array" aca="1" ref="AG75" ca="1">IF(INDIRECT($C75&amp;"!"&amp;"$G"&amp;$D75)-INDIRECT($C75&amp;"!"&amp;"$F"&amp;$D75)&lt;=0.5,0,IF(AND(INDIRECT($C75&amp;"!"&amp;"$F"&amp;$D75)=0,INDIRECT($C74&amp;"!"&amp;"$G"&amp;$D74)=1),X75,INDIRECT($C75&amp;"!"&amp;"$F"&amp;$D75)))</f>
        <v>0</v>
      </c>
      <c r="AH75" cm="1">
        <f t="array" aca="1" ref="AH75" ca="1">IF(INDIRECT($C75&amp;"!"&amp;"$G"&amp;$D75)-INDIRECT($C75&amp;"!"&amp;"$F"&amp;$D75)&lt;=0.5,0,IF(OR(INDIRECT($C75&amp;"!"&amp;"$G"&amp;$D75)=1,AND(INDIRECT($C75&amp;"!"&amp;"$G"&amp;$D75)&lt;&gt;1,INDIRECT($C75&amp;"!"&amp;"$G"&amp;$D75)&gt;Calculs!AG75+0.5)),Calculs!AG75+0.5,INDIRECT($C75&amp;"!"&amp;"$G"&amp;$D75)+ROUND(AG75,0)))</f>
        <v>0</v>
      </c>
      <c r="AI75">
        <f t="shared" ca="1" si="51"/>
        <v>0</v>
      </c>
      <c r="AJ75" cm="1">
        <f t="array" aca="1" ref="AJ75" ca="1">IF(AND(AG75=INT(AG75),INDIRECT($C75&amp;"!"&amp;"$F"&amp;$D75)&lt;&gt;""),AG75+1,ROUNDUP(AG75,0))</f>
        <v>0</v>
      </c>
      <c r="AK75">
        <f t="shared" ca="1" si="52"/>
        <v>0</v>
      </c>
      <c r="AL75" t="str">
        <f t="shared" ca="1" si="53"/>
        <v>Oui</v>
      </c>
      <c r="AM75">
        <f t="shared" ca="1" si="54"/>
        <v>0</v>
      </c>
      <c r="AN75" t="str">
        <f t="shared" ca="1" si="16"/>
        <v>Oui</v>
      </c>
      <c r="AO75" t="str">
        <f t="shared" ca="1" si="55"/>
        <v/>
      </c>
    </row>
    <row r="76" spans="1:41" x14ac:dyDescent="0.25">
      <c r="A76">
        <v>74</v>
      </c>
      <c r="B76">
        <f ca="1">Data!E76</f>
        <v>1</v>
      </c>
      <c r="C76" t="s">
        <v>64</v>
      </c>
      <c r="D76">
        <v>16</v>
      </c>
      <c r="E76" t="str">
        <f t="shared" ca="1" si="37"/>
        <v>Non</v>
      </c>
      <c r="F76" t="str">
        <f ca="1">IF(Data!$D76&gt;=3,"Oui","Non")</f>
        <v>Non</v>
      </c>
      <c r="G76" s="4" t="str" cm="1">
        <f t="array" aca="1" ref="G76" ca="1">IF(OR(AND(Data!$E76=4,ISBLANK(INDIRECT($C76&amp;"!"&amp;"$D"&amp;$D76&amp;":$I"&amp;$D76))),$E76="Oui"),_xlfn.SWITCH(Informations!$E$10,"Oui",0.5,"Non",0.4,"Erreur"),"NA")</f>
        <v>NA</v>
      </c>
      <c r="H76" s="14" cm="1">
        <f t="array" aca="1" ref="H76" ca="1">_xlfn.SWITCH($G76,"NA",(INDIRECT($C76&amp;"!"&amp;"$E"&amp;$D76))-(INDIRECT($C76&amp;"!"&amp;"$D"&amp;$D76)),0.4,$G76,0.5,$G76,"Erreur","Erreur","Erreur")</f>
        <v>0</v>
      </c>
      <c r="I76" cm="1">
        <f t="array" aca="1" ref="I76" ca="1">IF($G76="NA",INDIRECT($C76&amp;"!"&amp;"$H"&amp;$D76)+INDIRECT($C76&amp;"!"&amp;"$I"&amp;$D76)+INDIRECT($C76&amp;"!"&amp;"$J"&amp;$D76),0)</f>
        <v>0</v>
      </c>
      <c r="J76" cm="1">
        <f t="array" aca="1" ref="J76" ca="1">IF($G76="NA",(INDIRECT($C76&amp;"!"&amp;"$K"&amp;$D76)),0)</f>
        <v>0</v>
      </c>
      <c r="K76" s="4">
        <f t="shared" ca="1" si="36"/>
        <v>0</v>
      </c>
      <c r="L76" s="3">
        <f t="shared" ca="1" si="38"/>
        <v>0</v>
      </c>
      <c r="M76" s="5" cm="1">
        <f t="array" aca="1" ref="M76" ca="1">IF((INDIRECT($C76&amp;"!"&amp;"$D"&amp;$D76))="",,_xlfn.IFS(INDIRECT($C76&amp;"!"&amp;"$E"&amp;$D76)&lt;(1/3),INDIRECT($C76&amp;"!"&amp;"$E"&amp;$D76)-INDIRECT($C76&amp;"!"&amp;"$D"&amp;$D76),INDIRECT($C76&amp;"!"&amp;"$E"&amp;$D76)&gt;=(1/3),Data!$H$3-(INDIRECT($C76&amp;"!"&amp;"$D"&amp;$D76))))+INDIRECT($C76&amp;"!"&amp;"$H"&amp;$D76)</f>
        <v>0</v>
      </c>
      <c r="N76" s="5">
        <f t="shared" ca="1" si="39"/>
        <v>0</v>
      </c>
      <c r="O76" s="6">
        <f t="shared" ca="1" si="40"/>
        <v>0</v>
      </c>
      <c r="P76" s="5" cm="1">
        <f t="array" aca="1" ref="P76" ca="1">IF((INDIRECT($C76&amp;"!"&amp;"$D"&amp;$D76))="",,_xlfn.IFS(INDIRECT($C76&amp;"!"&amp;"$D"&amp;$D76)&gt;(2/3),INDIRECT($C76&amp;"!"&amp;"$E"&amp;$D76)-INDIRECT($C76&amp;"!"&amp;"$D"&amp;$D76),INDIRECT($C76&amp;"!"&amp;"$D"&amp;$D76)&lt;=(2/3),INDIRECT($C76&amp;"!"&amp;"$E"&amp;$D76)-Data!$H$4))+INDIRECT($C76&amp;"!"&amp;"$J"&amp;$D76)</f>
        <v>0</v>
      </c>
      <c r="Q76" s="4">
        <f t="shared" ca="1" si="41"/>
        <v>0</v>
      </c>
      <c r="R76" s="6">
        <f t="shared" ca="1" si="42"/>
        <v>0</v>
      </c>
      <c r="S76" s="4">
        <f ca="1">IF(VLOOKUP(A76,Data!B:E,4)&gt;=2,K76,N76+Q76)</f>
        <v>0</v>
      </c>
      <c r="T76" s="4">
        <f ca="1">IF(VLOOKUP(A76,Data!B:E,4)&gt;=2,,K76-N76-Q76)</f>
        <v>0</v>
      </c>
      <c r="V76" t="str">
        <f t="shared" ca="1" si="44"/>
        <v>Non</v>
      </c>
      <c r="W76" cm="1">
        <f t="array" aca="1" ref="W76" ca="1">_xlfn.IFS(AND(INDIRECT($C76&amp;"!"&amp;"$G"&amp;$D76)-INDIRECT($C76&amp;"!"&amp;"$F"&amp;$D76)&lt;0.5,INDIRECT($C76&amp;"!"&amp;"$G"&amp;$D76)=1,INDIRECT($C77&amp;"!"&amp;"$F"&amp;$D77)=0),0,AND(INDIRECT($C75&amp;"!"&amp;"$G"&amp;$D75)-INDIRECT($C75&amp;"!"&amp;"$F"&amp;$D75)&lt;0.5,INDIRECT($C75&amp;"!"&amp;"$G"&amp;$D75)=1,INDIRECT($C76&amp;"!"&amp;"$F"&amp;$D76)=0),INDIRECT($C75&amp;"!"&amp;"$F"&amp;$D75),AND(INDIRECT($C75&amp;"!"&amp;"$G"&amp;$D75)-INDIRECT($C75&amp;"!"&amp;"$F"&amp;$D75)&lt;=0.5,INDIRECT($C75&amp;"!"&amp;"$G"&amp;$D75)=1,INDIRECT($C76&amp;"!"&amp;"$F"&amp;$D76)=0),Calculs!X75,AND(INDIRECT($C76&amp;"!"&amp;"$F"&amp;$D76)=0,INDIRECT($C75&amp;"!"&amp;"$G"&amp;$D75)=1),AH75,TRUE,INDIRECT($C76&amp;"!"&amp;"$F"&amp;$D76))</f>
        <v>0</v>
      </c>
      <c r="X76" cm="1">
        <f t="array" aca="1" ref="X76" ca="1">IF(AND(INDIRECT($C76&amp;"!"&amp;"$G"&amp;$D76)-INDIRECT($C76&amp;"!"&amp;"$F"&amp;$D76)&lt;0.5,INDIRECT($C76&amp;"!"&amp;"$G"&amp;$D76)=1,INDIRECT($C77&amp;"!"&amp;"$F"&amp;$D77)=0),0,IF(OR(INDIRECT($C76&amp;"!"&amp;"$G"&amp;$D76)=1,AND(INDIRECT($C76&amp;"!"&amp;"$G"&amp;$D76)&lt;&gt;1,INDIRECT($C76&amp;"!"&amp;"$G"&amp;$D76)&gt;Calculs!W76+0.5)),Calculs!W76+0.5,INDIRECT($C76&amp;"!"&amp;"$G"&amp;$D76)+ROUND(W76,0)))</f>
        <v>0</v>
      </c>
      <c r="Y76">
        <f t="shared" ca="1" si="45"/>
        <v>0</v>
      </c>
      <c r="Z76" cm="1">
        <f t="array" aca="1" ref="Z76" ca="1">IF(AND(W76=INT(W76),INDIRECT($C76&amp;"!"&amp;"$F"&amp;$D76)&lt;&gt;""),W76+1,ROUNDUP(W76,0))</f>
        <v>0</v>
      </c>
      <c r="AA76">
        <f t="shared" ca="1" si="46"/>
        <v>0</v>
      </c>
      <c r="AB76" t="str">
        <f t="shared" ca="1" si="47"/>
        <v>Oui</v>
      </c>
      <c r="AC76">
        <f t="shared" ca="1" si="48"/>
        <v>0</v>
      </c>
      <c r="AD76" t="str">
        <f t="shared" ca="1" si="10"/>
        <v>Oui</v>
      </c>
      <c r="AE76" t="str">
        <f t="shared" ca="1" si="49"/>
        <v/>
      </c>
      <c r="AF76" t="str">
        <f t="shared" ca="1" si="50"/>
        <v>Non</v>
      </c>
      <c r="AG76" cm="1">
        <f t="array" aca="1" ref="AG76" ca="1">IF(INDIRECT($C76&amp;"!"&amp;"$G"&amp;$D76)-INDIRECT($C76&amp;"!"&amp;"$F"&amp;$D76)&lt;=0.5,0,IF(AND(INDIRECT($C76&amp;"!"&amp;"$F"&amp;$D76)=0,INDIRECT($C75&amp;"!"&amp;"$G"&amp;$D75)=1),X76,INDIRECT($C76&amp;"!"&amp;"$F"&amp;$D76)))</f>
        <v>0</v>
      </c>
      <c r="AH76" cm="1">
        <f t="array" aca="1" ref="AH76" ca="1">IF(INDIRECT($C76&amp;"!"&amp;"$G"&amp;$D76)-INDIRECT($C76&amp;"!"&amp;"$F"&amp;$D76)&lt;=0.5,0,IF(OR(INDIRECT($C76&amp;"!"&amp;"$G"&amp;$D76)=1,AND(INDIRECT($C76&amp;"!"&amp;"$G"&amp;$D76)&lt;&gt;1,INDIRECT($C76&amp;"!"&amp;"$G"&amp;$D76)&gt;Calculs!AG76+0.5)),Calculs!AG76+0.5,INDIRECT($C76&amp;"!"&amp;"$G"&amp;$D76)+ROUND(AG76,0)))</f>
        <v>0</v>
      </c>
      <c r="AI76">
        <f t="shared" ca="1" si="51"/>
        <v>0</v>
      </c>
      <c r="AJ76" cm="1">
        <f t="array" aca="1" ref="AJ76" ca="1">IF(AND(AG76=INT(AG76),INDIRECT($C76&amp;"!"&amp;"$F"&amp;$D76)&lt;&gt;""),AG76+1,ROUNDUP(AG76,0))</f>
        <v>0</v>
      </c>
      <c r="AK76">
        <f t="shared" ca="1" si="52"/>
        <v>0</v>
      </c>
      <c r="AL76" t="str">
        <f t="shared" ca="1" si="53"/>
        <v>Oui</v>
      </c>
      <c r="AM76">
        <f t="shared" ca="1" si="54"/>
        <v>0</v>
      </c>
      <c r="AN76" t="str">
        <f t="shared" ca="1" si="16"/>
        <v>Oui</v>
      </c>
      <c r="AO76" t="str">
        <f t="shared" ca="1" si="55"/>
        <v/>
      </c>
    </row>
    <row r="77" spans="1:41" x14ac:dyDescent="0.25">
      <c r="A77">
        <v>75</v>
      </c>
      <c r="B77">
        <f ca="1">Data!E77</f>
        <v>1</v>
      </c>
      <c r="C77" t="s">
        <v>64</v>
      </c>
      <c r="D77">
        <v>17</v>
      </c>
      <c r="E77" t="str">
        <f t="shared" ca="1" si="37"/>
        <v>Non</v>
      </c>
      <c r="F77" t="str">
        <f ca="1">IF(Data!$D77&gt;=3,"Oui","Non")</f>
        <v>Non</v>
      </c>
      <c r="G77" s="4" t="str" cm="1">
        <f t="array" aca="1" ref="G77" ca="1">IF(OR(AND(Data!$E77=4,ISBLANK(INDIRECT($C77&amp;"!"&amp;"$D"&amp;$D77&amp;":$I"&amp;$D77))),$E77="Oui"),_xlfn.SWITCH(Informations!$E$10,"Oui",0.5,"Non",0.4,"Erreur"),"NA")</f>
        <v>NA</v>
      </c>
      <c r="H77" s="14" cm="1">
        <f t="array" aca="1" ref="H77" ca="1">_xlfn.SWITCH($G77,"NA",(INDIRECT($C77&amp;"!"&amp;"$E"&amp;$D77))-(INDIRECT($C77&amp;"!"&amp;"$D"&amp;$D77)),0.4,$G77,0.5,$G77,"Erreur","Erreur","Erreur")</f>
        <v>0</v>
      </c>
      <c r="I77" cm="1">
        <f t="array" aca="1" ref="I77" ca="1">IF($G77="NA",INDIRECT($C77&amp;"!"&amp;"$H"&amp;$D77)+INDIRECT($C77&amp;"!"&amp;"$I"&amp;$D77)+INDIRECT($C77&amp;"!"&amp;"$J"&amp;$D77),0)</f>
        <v>0</v>
      </c>
      <c r="J77" cm="1">
        <f t="array" aca="1" ref="J77" ca="1">IF($G77="NA",(INDIRECT($C77&amp;"!"&amp;"$K"&amp;$D77)),0)</f>
        <v>0</v>
      </c>
      <c r="K77" s="4">
        <f t="shared" ca="1" si="36"/>
        <v>0</v>
      </c>
      <c r="L77" s="3">
        <f t="shared" ca="1" si="38"/>
        <v>0</v>
      </c>
      <c r="M77" s="5" cm="1">
        <f t="array" aca="1" ref="M77" ca="1">IF((INDIRECT($C77&amp;"!"&amp;"$D"&amp;$D77))="",,_xlfn.IFS(INDIRECT($C77&amp;"!"&amp;"$E"&amp;$D77)&lt;(1/3),INDIRECT($C77&amp;"!"&amp;"$E"&amp;$D77)-INDIRECT($C77&amp;"!"&amp;"$D"&amp;$D77),INDIRECT($C77&amp;"!"&amp;"$E"&amp;$D77)&gt;=(1/3),Data!$H$3-(INDIRECT($C77&amp;"!"&amp;"$D"&amp;$D77))))+INDIRECT($C77&amp;"!"&amp;"$H"&amp;$D77)</f>
        <v>0</v>
      </c>
      <c r="N77" s="5">
        <f t="shared" ca="1" si="39"/>
        <v>0</v>
      </c>
      <c r="O77" s="6">
        <f t="shared" ca="1" si="40"/>
        <v>0</v>
      </c>
      <c r="P77" s="5" cm="1">
        <f t="array" aca="1" ref="P77" ca="1">IF((INDIRECT($C77&amp;"!"&amp;"$D"&amp;$D77))="",,_xlfn.IFS(INDIRECT($C77&amp;"!"&amp;"$D"&amp;$D77)&gt;(2/3),INDIRECT($C77&amp;"!"&amp;"$E"&amp;$D77)-INDIRECT($C77&amp;"!"&amp;"$D"&amp;$D77),INDIRECT($C77&amp;"!"&amp;"$D"&amp;$D77)&lt;=(2/3),INDIRECT($C77&amp;"!"&amp;"$E"&amp;$D77)-Data!$H$4))+INDIRECT($C77&amp;"!"&amp;"$J"&amp;$D77)</f>
        <v>0</v>
      </c>
      <c r="Q77" s="4">
        <f t="shared" ca="1" si="41"/>
        <v>0</v>
      </c>
      <c r="R77" s="6">
        <f t="shared" ca="1" si="42"/>
        <v>0</v>
      </c>
      <c r="S77" s="4">
        <f ca="1">IF(VLOOKUP(A77,Data!B:E,4)&gt;=2,K77,N77+Q77)</f>
        <v>0</v>
      </c>
      <c r="T77" s="4">
        <f ca="1">IF(VLOOKUP(A77,Data!B:E,4)&gt;=2,,K77-N77-Q77)</f>
        <v>0</v>
      </c>
      <c r="V77" t="str">
        <f t="shared" ca="1" si="44"/>
        <v>Non</v>
      </c>
      <c r="W77" cm="1">
        <f t="array" aca="1" ref="W77" ca="1">_xlfn.IFS(AND(INDIRECT($C77&amp;"!"&amp;"$G"&amp;$D77)-INDIRECT($C77&amp;"!"&amp;"$F"&amp;$D77)&lt;0.5,INDIRECT($C77&amp;"!"&amp;"$G"&amp;$D77)=1,INDIRECT($C78&amp;"!"&amp;"$F"&amp;$D78)=0),0,AND(INDIRECT($C76&amp;"!"&amp;"$G"&amp;$D76)-INDIRECT($C76&amp;"!"&amp;"$F"&amp;$D76)&lt;0.5,INDIRECT($C76&amp;"!"&amp;"$G"&amp;$D76)=1,INDIRECT($C77&amp;"!"&amp;"$F"&amp;$D77)=0),INDIRECT($C76&amp;"!"&amp;"$F"&amp;$D76),AND(INDIRECT($C76&amp;"!"&amp;"$G"&amp;$D76)-INDIRECT($C76&amp;"!"&amp;"$F"&amp;$D76)&lt;=0.5,INDIRECT($C76&amp;"!"&amp;"$G"&amp;$D76)=1,INDIRECT($C77&amp;"!"&amp;"$F"&amp;$D77)=0),Calculs!X76,AND(INDIRECT($C77&amp;"!"&amp;"$F"&amp;$D77)=0,INDIRECT($C76&amp;"!"&amp;"$G"&amp;$D76)=1),AH76,TRUE,INDIRECT($C77&amp;"!"&amp;"$F"&amp;$D77))</f>
        <v>0</v>
      </c>
      <c r="X77" cm="1">
        <f t="array" aca="1" ref="X77" ca="1">IF(AND(INDIRECT($C77&amp;"!"&amp;"$G"&amp;$D77)-INDIRECT($C77&amp;"!"&amp;"$F"&amp;$D77)&lt;0.5,INDIRECT($C77&amp;"!"&amp;"$G"&amp;$D77)=1,INDIRECT($C78&amp;"!"&amp;"$F"&amp;$D78)=0),0,IF(OR(INDIRECT($C77&amp;"!"&amp;"$G"&amp;$D77)=1,AND(INDIRECT($C77&amp;"!"&amp;"$G"&amp;$D77)&lt;&gt;1,INDIRECT($C77&amp;"!"&amp;"$G"&amp;$D77)&gt;Calculs!W77+0.5)),Calculs!W77+0.5,INDIRECT($C77&amp;"!"&amp;"$G"&amp;$D77)+ROUND(W77,0)))</f>
        <v>0</v>
      </c>
      <c r="Y77">
        <f t="shared" ca="1" si="45"/>
        <v>0</v>
      </c>
      <c r="Z77" cm="1">
        <f t="array" aca="1" ref="Z77" ca="1">IF(AND(W77=INT(W77),INDIRECT($C77&amp;"!"&amp;"$F"&amp;$D77)&lt;&gt;""),W77+1,ROUNDUP(W77,0))</f>
        <v>0</v>
      </c>
      <c r="AA77">
        <f t="shared" ca="1" si="46"/>
        <v>0</v>
      </c>
      <c r="AB77" t="str">
        <f t="shared" ca="1" si="47"/>
        <v>Oui</v>
      </c>
      <c r="AC77">
        <f t="shared" ca="1" si="48"/>
        <v>0</v>
      </c>
      <c r="AD77" t="str">
        <f t="shared" ca="1" si="10"/>
        <v>Oui</v>
      </c>
      <c r="AE77" t="str">
        <f t="shared" ca="1" si="49"/>
        <v/>
      </c>
      <c r="AF77" t="str">
        <f t="shared" ca="1" si="50"/>
        <v>Non</v>
      </c>
      <c r="AG77" cm="1">
        <f t="array" aca="1" ref="AG77" ca="1">IF(INDIRECT($C77&amp;"!"&amp;"$G"&amp;$D77)-INDIRECT($C77&amp;"!"&amp;"$F"&amp;$D77)&lt;=0.5,0,IF(AND(INDIRECT($C77&amp;"!"&amp;"$F"&amp;$D77)=0,INDIRECT($C76&amp;"!"&amp;"$G"&amp;$D76)=1),X77,INDIRECT($C77&amp;"!"&amp;"$F"&amp;$D77)))</f>
        <v>0</v>
      </c>
      <c r="AH77" cm="1">
        <f t="array" aca="1" ref="AH77" ca="1">IF(INDIRECT($C77&amp;"!"&amp;"$G"&amp;$D77)-INDIRECT($C77&amp;"!"&amp;"$F"&amp;$D77)&lt;=0.5,0,IF(OR(INDIRECT($C77&amp;"!"&amp;"$G"&amp;$D77)=1,AND(INDIRECT($C77&amp;"!"&amp;"$G"&amp;$D77)&lt;&gt;1,INDIRECT($C77&amp;"!"&amp;"$G"&amp;$D77)&gt;Calculs!AG77+0.5)),Calculs!AG77+0.5,INDIRECT($C77&amp;"!"&amp;"$G"&amp;$D77)+ROUND(AG77,0)))</f>
        <v>0</v>
      </c>
      <c r="AI77">
        <f t="shared" ca="1" si="51"/>
        <v>0</v>
      </c>
      <c r="AJ77" cm="1">
        <f t="array" aca="1" ref="AJ77" ca="1">IF(AND(AG77=INT(AG77),INDIRECT($C77&amp;"!"&amp;"$F"&amp;$D77)&lt;&gt;""),AG77+1,ROUNDUP(AG77,0))</f>
        <v>0</v>
      </c>
      <c r="AK77">
        <f t="shared" ca="1" si="52"/>
        <v>0</v>
      </c>
      <c r="AL77" t="str">
        <f t="shared" ca="1" si="53"/>
        <v>Oui</v>
      </c>
      <c r="AM77">
        <f t="shared" ca="1" si="54"/>
        <v>0</v>
      </c>
      <c r="AN77" t="str">
        <f t="shared" ca="1" si="16"/>
        <v>Oui</v>
      </c>
      <c r="AO77" t="str">
        <f t="shared" ca="1" si="55"/>
        <v/>
      </c>
    </row>
    <row r="78" spans="1:41" x14ac:dyDescent="0.25">
      <c r="A78">
        <v>76</v>
      </c>
      <c r="B78">
        <f ca="1">Data!E78</f>
        <v>1</v>
      </c>
      <c r="C78" t="s">
        <v>64</v>
      </c>
      <c r="D78">
        <v>18</v>
      </c>
      <c r="E78" t="str">
        <f t="shared" ca="1" si="37"/>
        <v>Non</v>
      </c>
      <c r="F78" t="str">
        <f ca="1">IF(Data!$D78&gt;=3,"Oui","Non")</f>
        <v>Non</v>
      </c>
      <c r="G78" s="4" t="str" cm="1">
        <f t="array" aca="1" ref="G78" ca="1">IF(OR(AND(Data!$E78=4,ISBLANK(INDIRECT($C78&amp;"!"&amp;"$D"&amp;$D78&amp;":$I"&amp;$D78))),$E78="Oui"),_xlfn.SWITCH(Informations!$E$10,"Oui",0.5,"Non",0.4,"Erreur"),"NA")</f>
        <v>NA</v>
      </c>
      <c r="H78" s="14" cm="1">
        <f t="array" aca="1" ref="H78" ca="1">_xlfn.SWITCH($G78,"NA",(INDIRECT($C78&amp;"!"&amp;"$E"&amp;$D78))-(INDIRECT($C78&amp;"!"&amp;"$D"&amp;$D78)),0.4,$G78,0.5,$G78,"Erreur","Erreur","Erreur")</f>
        <v>0</v>
      </c>
      <c r="I78" cm="1">
        <f t="array" aca="1" ref="I78" ca="1">IF($G78="NA",INDIRECT($C78&amp;"!"&amp;"$H"&amp;$D78)+INDIRECT($C78&amp;"!"&amp;"$I"&amp;$D78)+INDIRECT($C78&amp;"!"&amp;"$J"&amp;$D78),0)</f>
        <v>0</v>
      </c>
      <c r="J78" cm="1">
        <f t="array" aca="1" ref="J78" ca="1">IF($G78="NA",(INDIRECT($C78&amp;"!"&amp;"$K"&amp;$D78)),0)</f>
        <v>0</v>
      </c>
      <c r="K78" s="4">
        <f t="shared" ca="1" si="36"/>
        <v>0</v>
      </c>
      <c r="L78" s="3">
        <f t="shared" ca="1" si="38"/>
        <v>0</v>
      </c>
      <c r="M78" s="5" cm="1">
        <f t="array" aca="1" ref="M78" ca="1">IF((INDIRECT($C78&amp;"!"&amp;"$D"&amp;$D78))="",,_xlfn.IFS(INDIRECT($C78&amp;"!"&amp;"$E"&amp;$D78)&lt;(1/3),INDIRECT($C78&amp;"!"&amp;"$E"&amp;$D78)-INDIRECT($C78&amp;"!"&amp;"$D"&amp;$D78),INDIRECT($C78&amp;"!"&amp;"$E"&amp;$D78)&gt;=(1/3),Data!$H$3-(INDIRECT($C78&amp;"!"&amp;"$D"&amp;$D78))))+INDIRECT($C78&amp;"!"&amp;"$H"&amp;$D78)</f>
        <v>0</v>
      </c>
      <c r="N78" s="5">
        <f t="shared" ca="1" si="39"/>
        <v>0</v>
      </c>
      <c r="O78" s="6">
        <f t="shared" ca="1" si="40"/>
        <v>0</v>
      </c>
      <c r="P78" s="5" cm="1">
        <f t="array" aca="1" ref="P78" ca="1">IF((INDIRECT($C78&amp;"!"&amp;"$D"&amp;$D78))="",,_xlfn.IFS(INDIRECT($C78&amp;"!"&amp;"$D"&amp;$D78)&gt;(2/3),INDIRECT($C78&amp;"!"&amp;"$E"&amp;$D78)-INDIRECT($C78&amp;"!"&amp;"$D"&amp;$D78),INDIRECT($C78&amp;"!"&amp;"$D"&amp;$D78)&lt;=(2/3),INDIRECT($C78&amp;"!"&amp;"$E"&amp;$D78)-Data!$H$4))+INDIRECT($C78&amp;"!"&amp;"$J"&amp;$D78)</f>
        <v>0</v>
      </c>
      <c r="Q78" s="4">
        <f t="shared" ca="1" si="41"/>
        <v>0</v>
      </c>
      <c r="R78" s="6">
        <f t="shared" ca="1" si="42"/>
        <v>0</v>
      </c>
      <c r="S78" s="4">
        <f ca="1">IF(VLOOKUP(A78,Data!B:E,4)&gt;=2,K78,N78+Q78)</f>
        <v>0</v>
      </c>
      <c r="T78" s="4">
        <f ca="1">IF(VLOOKUP(A78,Data!B:E,4)&gt;=2,,K78-N78-Q78)</f>
        <v>0</v>
      </c>
      <c r="V78" t="str">
        <f t="shared" ca="1" si="44"/>
        <v>Non</v>
      </c>
      <c r="W78" cm="1">
        <f t="array" aca="1" ref="W78" ca="1">_xlfn.IFS(AND(INDIRECT($C78&amp;"!"&amp;"$G"&amp;$D78)-INDIRECT($C78&amp;"!"&amp;"$F"&amp;$D78)&lt;0.5,INDIRECT($C78&amp;"!"&amp;"$G"&amp;$D78)=1,INDIRECT($C79&amp;"!"&amp;"$F"&amp;$D79)=0),0,AND(INDIRECT($C77&amp;"!"&amp;"$G"&amp;$D77)-INDIRECT($C77&amp;"!"&amp;"$F"&amp;$D77)&lt;0.5,INDIRECT($C77&amp;"!"&amp;"$G"&amp;$D77)=1,INDIRECT($C78&amp;"!"&amp;"$F"&amp;$D78)=0),INDIRECT($C77&amp;"!"&amp;"$F"&amp;$D77),AND(INDIRECT($C77&amp;"!"&amp;"$G"&amp;$D77)-INDIRECT($C77&amp;"!"&amp;"$F"&amp;$D77)&lt;=0.5,INDIRECT($C77&amp;"!"&amp;"$G"&amp;$D77)=1,INDIRECT($C78&amp;"!"&amp;"$F"&amp;$D78)=0),Calculs!X77,AND(INDIRECT($C78&amp;"!"&amp;"$F"&amp;$D78)=0,INDIRECT($C77&amp;"!"&amp;"$G"&amp;$D77)=1),AH77,TRUE,INDIRECT($C78&amp;"!"&amp;"$F"&amp;$D78))</f>
        <v>0</v>
      </c>
      <c r="X78" cm="1">
        <f t="array" aca="1" ref="X78" ca="1">IF(AND(INDIRECT($C78&amp;"!"&amp;"$G"&amp;$D78)-INDIRECT($C78&amp;"!"&amp;"$F"&amp;$D78)&lt;0.5,INDIRECT($C78&amp;"!"&amp;"$G"&amp;$D78)=1,INDIRECT($C79&amp;"!"&amp;"$F"&amp;$D79)=0),0,IF(OR(INDIRECT($C78&amp;"!"&amp;"$G"&amp;$D78)=1,AND(INDIRECT($C78&amp;"!"&amp;"$G"&amp;$D78)&lt;&gt;1,INDIRECT($C78&amp;"!"&amp;"$G"&amp;$D78)&gt;Calculs!W78+0.5)),Calculs!W78+0.5,INDIRECT($C78&amp;"!"&amp;"$G"&amp;$D78)+ROUND(W78,0)))</f>
        <v>0</v>
      </c>
      <c r="Y78">
        <f t="shared" ca="1" si="45"/>
        <v>0</v>
      </c>
      <c r="Z78" cm="1">
        <f t="array" aca="1" ref="Z78" ca="1">IF(AND(W78=INT(W78),INDIRECT($C78&amp;"!"&amp;"$F"&amp;$D78)&lt;&gt;""),W78+1,ROUNDUP(W78,0))</f>
        <v>0</v>
      </c>
      <c r="AA78">
        <f t="shared" ca="1" si="46"/>
        <v>0</v>
      </c>
      <c r="AB78" t="str">
        <f t="shared" ca="1" si="47"/>
        <v>Oui</v>
      </c>
      <c r="AC78">
        <f t="shared" ca="1" si="48"/>
        <v>0</v>
      </c>
      <c r="AD78" t="str">
        <f t="shared" ca="1" si="10"/>
        <v>Oui</v>
      </c>
      <c r="AE78" t="str">
        <f t="shared" ca="1" si="49"/>
        <v/>
      </c>
      <c r="AF78" t="str">
        <f t="shared" ca="1" si="50"/>
        <v>Non</v>
      </c>
      <c r="AG78" cm="1">
        <f t="array" aca="1" ref="AG78" ca="1">IF(INDIRECT($C78&amp;"!"&amp;"$G"&amp;$D78)-INDIRECT($C78&amp;"!"&amp;"$F"&amp;$D78)&lt;=0.5,0,IF(AND(INDIRECT($C78&amp;"!"&amp;"$F"&amp;$D78)=0,INDIRECT($C77&amp;"!"&amp;"$G"&amp;$D77)=1),X78,INDIRECT($C78&amp;"!"&amp;"$F"&amp;$D78)))</f>
        <v>0</v>
      </c>
      <c r="AH78" cm="1">
        <f t="array" aca="1" ref="AH78" ca="1">IF(INDIRECT($C78&amp;"!"&amp;"$G"&amp;$D78)-INDIRECT($C78&amp;"!"&amp;"$F"&amp;$D78)&lt;=0.5,0,IF(OR(INDIRECT($C78&amp;"!"&amp;"$G"&amp;$D78)=1,AND(INDIRECT($C78&amp;"!"&amp;"$G"&amp;$D78)&lt;&gt;1,INDIRECT($C78&amp;"!"&amp;"$G"&amp;$D78)&gt;Calculs!AG78+0.5)),Calculs!AG78+0.5,INDIRECT($C78&amp;"!"&amp;"$G"&amp;$D78)+ROUND(AG78,0)))</f>
        <v>0</v>
      </c>
      <c r="AI78">
        <f t="shared" ca="1" si="51"/>
        <v>0</v>
      </c>
      <c r="AJ78" cm="1">
        <f t="array" aca="1" ref="AJ78" ca="1">IF(AND(AG78=INT(AG78),INDIRECT($C78&amp;"!"&amp;"$F"&amp;$D78)&lt;&gt;""),AG78+1,ROUNDUP(AG78,0))</f>
        <v>0</v>
      </c>
      <c r="AK78">
        <f t="shared" ca="1" si="52"/>
        <v>0</v>
      </c>
      <c r="AL78" t="str">
        <f t="shared" ca="1" si="53"/>
        <v>Oui</v>
      </c>
      <c r="AM78">
        <f t="shared" ca="1" si="54"/>
        <v>0</v>
      </c>
      <c r="AN78" t="str">
        <f t="shared" ca="1" si="16"/>
        <v>Oui</v>
      </c>
      <c r="AO78" t="str">
        <f t="shared" ca="1" si="55"/>
        <v/>
      </c>
    </row>
    <row r="79" spans="1:41" x14ac:dyDescent="0.25">
      <c r="A79">
        <v>77</v>
      </c>
      <c r="B79">
        <f ca="1">Data!E79</f>
        <v>1</v>
      </c>
      <c r="C79" t="s">
        <v>64</v>
      </c>
      <c r="D79">
        <v>19</v>
      </c>
      <c r="E79" t="str">
        <f t="shared" ca="1" si="37"/>
        <v>Non</v>
      </c>
      <c r="F79" t="str">
        <f ca="1">IF(Data!$D79&gt;=3,"Oui","Non")</f>
        <v>Non</v>
      </c>
      <c r="G79" s="4" t="str" cm="1">
        <f t="array" aca="1" ref="G79" ca="1">IF(OR(AND(Data!$E79=4,ISBLANK(INDIRECT($C79&amp;"!"&amp;"$D"&amp;$D79&amp;":$I"&amp;$D79))),$E79="Oui"),_xlfn.SWITCH(Informations!$E$10,"Oui",0.5,"Non",0.4,"Erreur"),"NA")</f>
        <v>NA</v>
      </c>
      <c r="H79" s="14" cm="1">
        <f t="array" aca="1" ref="H79" ca="1">_xlfn.SWITCH($G79,"NA",(INDIRECT($C79&amp;"!"&amp;"$E"&amp;$D79))-(INDIRECT($C79&amp;"!"&amp;"$D"&amp;$D79)),0.4,$G79,0.5,$G79,"Erreur","Erreur","Erreur")</f>
        <v>0</v>
      </c>
      <c r="I79" cm="1">
        <f t="array" aca="1" ref="I79" ca="1">IF($G79="NA",INDIRECT($C79&amp;"!"&amp;"$H"&amp;$D79)+INDIRECT($C79&amp;"!"&amp;"$I"&amp;$D79)+INDIRECT($C79&amp;"!"&amp;"$J"&amp;$D79),0)</f>
        <v>0</v>
      </c>
      <c r="J79" cm="1">
        <f t="array" aca="1" ref="J79" ca="1">IF($G79="NA",(INDIRECT($C79&amp;"!"&amp;"$K"&amp;$D79)),0)</f>
        <v>0</v>
      </c>
      <c r="K79" s="4">
        <f t="shared" ca="1" si="36"/>
        <v>0</v>
      </c>
      <c r="L79" s="3">
        <f t="shared" ca="1" si="38"/>
        <v>0</v>
      </c>
      <c r="M79" s="5" cm="1">
        <f t="array" aca="1" ref="M79" ca="1">IF((INDIRECT($C79&amp;"!"&amp;"$D"&amp;$D79))="",,_xlfn.IFS(INDIRECT($C79&amp;"!"&amp;"$E"&amp;$D79)&lt;(1/3),INDIRECT($C79&amp;"!"&amp;"$E"&amp;$D79)-INDIRECT($C79&amp;"!"&amp;"$D"&amp;$D79),INDIRECT($C79&amp;"!"&amp;"$E"&amp;$D79)&gt;=(1/3),Data!$H$3-(INDIRECT($C79&amp;"!"&amp;"$D"&amp;$D79))))+INDIRECT($C79&amp;"!"&amp;"$H"&amp;$D79)</f>
        <v>0</v>
      </c>
      <c r="N79" s="5">
        <f t="shared" ca="1" si="39"/>
        <v>0</v>
      </c>
      <c r="O79" s="6">
        <f t="shared" ca="1" si="40"/>
        <v>0</v>
      </c>
      <c r="P79" s="5" cm="1">
        <f t="array" aca="1" ref="P79" ca="1">IF((INDIRECT($C79&amp;"!"&amp;"$D"&amp;$D79))="",,_xlfn.IFS(INDIRECT($C79&amp;"!"&amp;"$D"&amp;$D79)&gt;(2/3),INDIRECT($C79&amp;"!"&amp;"$E"&amp;$D79)-INDIRECT($C79&amp;"!"&amp;"$D"&amp;$D79),INDIRECT($C79&amp;"!"&amp;"$D"&amp;$D79)&lt;=(2/3),INDIRECT($C79&amp;"!"&amp;"$E"&amp;$D79)-Data!$H$4))+INDIRECT($C79&amp;"!"&amp;"$J"&amp;$D79)</f>
        <v>0</v>
      </c>
      <c r="Q79" s="4">
        <f t="shared" ca="1" si="41"/>
        <v>0</v>
      </c>
      <c r="R79" s="6">
        <f t="shared" ca="1" si="42"/>
        <v>0</v>
      </c>
      <c r="S79" s="4">
        <f ca="1">IF(VLOOKUP(A79,Data!B:E,4)&gt;=2,K79,N79+Q79)</f>
        <v>0</v>
      </c>
      <c r="T79" s="4">
        <f ca="1">IF(VLOOKUP(A79,Data!B:E,4)&gt;=2,,K79-N79-Q79)</f>
        <v>0</v>
      </c>
      <c r="V79" t="str">
        <f t="shared" ca="1" si="44"/>
        <v>Non</v>
      </c>
      <c r="W79" cm="1">
        <f t="array" aca="1" ref="W79" ca="1">_xlfn.IFS(AND(INDIRECT($C79&amp;"!"&amp;"$G"&amp;$D79)-INDIRECT($C79&amp;"!"&amp;"$F"&amp;$D79)&lt;0.5,INDIRECT($C79&amp;"!"&amp;"$G"&amp;$D79)=1,INDIRECT($C80&amp;"!"&amp;"$F"&amp;$D80)=0),0,AND(INDIRECT($C78&amp;"!"&amp;"$G"&amp;$D78)-INDIRECT($C78&amp;"!"&amp;"$F"&amp;$D78)&lt;0.5,INDIRECT($C78&amp;"!"&amp;"$G"&amp;$D78)=1,INDIRECT($C79&amp;"!"&amp;"$F"&amp;$D79)=0),INDIRECT($C78&amp;"!"&amp;"$F"&amp;$D78),AND(INDIRECT($C78&amp;"!"&amp;"$G"&amp;$D78)-INDIRECT($C78&amp;"!"&amp;"$F"&amp;$D78)&lt;=0.5,INDIRECT($C78&amp;"!"&amp;"$G"&amp;$D78)=1,INDIRECT($C79&amp;"!"&amp;"$F"&amp;$D79)=0),Calculs!X78,AND(INDIRECT($C79&amp;"!"&amp;"$F"&amp;$D79)=0,INDIRECT($C78&amp;"!"&amp;"$G"&amp;$D78)=1),AH78,TRUE,INDIRECT($C79&amp;"!"&amp;"$F"&amp;$D79))</f>
        <v>0</v>
      </c>
      <c r="X79" cm="1">
        <f t="array" aca="1" ref="X79" ca="1">IF(AND(INDIRECT($C79&amp;"!"&amp;"$G"&amp;$D79)-INDIRECT($C79&amp;"!"&amp;"$F"&amp;$D79)&lt;0.5,INDIRECT($C79&amp;"!"&amp;"$G"&amp;$D79)=1,INDIRECT($C80&amp;"!"&amp;"$F"&amp;$D80)=0),0,IF(OR(INDIRECT($C79&amp;"!"&amp;"$G"&amp;$D79)=1,AND(INDIRECT($C79&amp;"!"&amp;"$G"&amp;$D79)&lt;&gt;1,INDIRECT($C79&amp;"!"&amp;"$G"&amp;$D79)&gt;Calculs!W79+0.5)),Calculs!W79+0.5,INDIRECT($C79&amp;"!"&amp;"$G"&amp;$D79)+ROUND(W79,0)))</f>
        <v>0</v>
      </c>
      <c r="Y79">
        <f t="shared" ca="1" si="45"/>
        <v>0</v>
      </c>
      <c r="Z79" cm="1">
        <f t="array" aca="1" ref="Z79" ca="1">IF(AND(W79=INT(W79),INDIRECT($C79&amp;"!"&amp;"$F"&amp;$D79)&lt;&gt;""),W79+1,ROUNDUP(W79,0))</f>
        <v>0</v>
      </c>
      <c r="AA79">
        <f t="shared" ca="1" si="46"/>
        <v>0</v>
      </c>
      <c r="AB79" t="str">
        <f t="shared" ca="1" si="47"/>
        <v>Oui</v>
      </c>
      <c r="AC79">
        <f t="shared" ca="1" si="48"/>
        <v>0</v>
      </c>
      <c r="AD79" t="str">
        <f t="shared" ca="1" si="10"/>
        <v>Oui</v>
      </c>
      <c r="AE79" t="str">
        <f t="shared" ca="1" si="49"/>
        <v/>
      </c>
      <c r="AF79" t="str">
        <f t="shared" ca="1" si="50"/>
        <v>Non</v>
      </c>
      <c r="AG79" cm="1">
        <f t="array" aca="1" ref="AG79" ca="1">IF(INDIRECT($C79&amp;"!"&amp;"$G"&amp;$D79)-INDIRECT($C79&amp;"!"&amp;"$F"&amp;$D79)&lt;=0.5,0,IF(AND(INDIRECT($C79&amp;"!"&amp;"$F"&amp;$D79)=0,INDIRECT($C78&amp;"!"&amp;"$G"&amp;$D78)=1),X79,INDIRECT($C79&amp;"!"&amp;"$F"&amp;$D79)))</f>
        <v>0</v>
      </c>
      <c r="AH79" cm="1">
        <f t="array" aca="1" ref="AH79" ca="1">IF(INDIRECT($C79&amp;"!"&amp;"$G"&amp;$D79)-INDIRECT($C79&amp;"!"&amp;"$F"&amp;$D79)&lt;=0.5,0,IF(OR(INDIRECT($C79&amp;"!"&amp;"$G"&amp;$D79)=1,AND(INDIRECT($C79&amp;"!"&amp;"$G"&amp;$D79)&lt;&gt;1,INDIRECT($C79&amp;"!"&amp;"$G"&amp;$D79)&gt;Calculs!AG79+0.5)),Calculs!AG79+0.5,INDIRECT($C79&amp;"!"&amp;"$G"&amp;$D79)+ROUND(AG79,0)))</f>
        <v>0</v>
      </c>
      <c r="AI79">
        <f t="shared" ca="1" si="51"/>
        <v>0</v>
      </c>
      <c r="AJ79" cm="1">
        <f t="array" aca="1" ref="AJ79" ca="1">IF(AND(AG79=INT(AG79),INDIRECT($C79&amp;"!"&amp;"$F"&amp;$D79)&lt;&gt;""),AG79+1,ROUNDUP(AG79,0))</f>
        <v>0</v>
      </c>
      <c r="AK79">
        <f t="shared" ca="1" si="52"/>
        <v>0</v>
      </c>
      <c r="AL79" t="str">
        <f t="shared" ca="1" si="53"/>
        <v>Oui</v>
      </c>
      <c r="AM79">
        <f t="shared" ca="1" si="54"/>
        <v>0</v>
      </c>
      <c r="AN79" t="str">
        <f t="shared" ca="1" si="16"/>
        <v>Oui</v>
      </c>
      <c r="AO79" t="str">
        <f t="shared" ca="1" si="55"/>
        <v/>
      </c>
    </row>
    <row r="80" spans="1:41" x14ac:dyDescent="0.25">
      <c r="A80">
        <v>78</v>
      </c>
      <c r="B80">
        <f ca="1">Data!E80</f>
        <v>1</v>
      </c>
      <c r="C80" t="s">
        <v>64</v>
      </c>
      <c r="D80">
        <v>20</v>
      </c>
      <c r="E80" t="str">
        <f t="shared" ca="1" si="37"/>
        <v>Non</v>
      </c>
      <c r="F80" t="str">
        <f ca="1">IF(Data!$D80&gt;=3,"Oui","Non")</f>
        <v>Non</v>
      </c>
      <c r="G80" s="4" t="str" cm="1">
        <f t="array" aca="1" ref="G80" ca="1">IF(OR(AND(Data!$E80=4,ISBLANK(INDIRECT($C80&amp;"!"&amp;"$D"&amp;$D80&amp;":$I"&amp;$D80))),$E80="Oui"),_xlfn.SWITCH(Informations!$E$10,"Oui",0.5,"Non",0.4,"Erreur"),"NA")</f>
        <v>NA</v>
      </c>
      <c r="H80" s="14" cm="1">
        <f t="array" aca="1" ref="H80" ca="1">_xlfn.SWITCH($G80,"NA",(INDIRECT($C80&amp;"!"&amp;"$E"&amp;$D80))-(INDIRECT($C80&amp;"!"&amp;"$D"&amp;$D80)),0.4,$G80,0.5,$G80,"Erreur","Erreur","Erreur")</f>
        <v>0</v>
      </c>
      <c r="I80" cm="1">
        <f t="array" aca="1" ref="I80" ca="1">IF($G80="NA",INDIRECT($C80&amp;"!"&amp;"$H"&amp;$D80)+INDIRECT($C80&amp;"!"&amp;"$I"&amp;$D80)+INDIRECT($C80&amp;"!"&amp;"$J"&amp;$D80),0)</f>
        <v>0</v>
      </c>
      <c r="J80" cm="1">
        <f t="array" aca="1" ref="J80" ca="1">IF($G80="NA",(INDIRECT($C80&amp;"!"&amp;"$K"&amp;$D80)),0)</f>
        <v>0</v>
      </c>
      <c r="K80" s="4">
        <f t="shared" ca="1" si="36"/>
        <v>0</v>
      </c>
      <c r="L80" s="3">
        <f t="shared" ca="1" si="38"/>
        <v>0</v>
      </c>
      <c r="M80" s="5" cm="1">
        <f t="array" aca="1" ref="M80" ca="1">IF((INDIRECT($C80&amp;"!"&amp;"$D"&amp;$D80))="",,_xlfn.IFS(INDIRECT($C80&amp;"!"&amp;"$E"&amp;$D80)&lt;(1/3),INDIRECT($C80&amp;"!"&amp;"$E"&amp;$D80)-INDIRECT($C80&amp;"!"&amp;"$D"&amp;$D80),INDIRECT($C80&amp;"!"&amp;"$E"&amp;$D80)&gt;=(1/3),Data!$H$3-(INDIRECT($C80&amp;"!"&amp;"$D"&amp;$D80))))+INDIRECT($C80&amp;"!"&amp;"$H"&amp;$D80)</f>
        <v>0</v>
      </c>
      <c r="N80" s="5">
        <f t="shared" ca="1" si="39"/>
        <v>0</v>
      </c>
      <c r="O80" s="6">
        <f t="shared" ca="1" si="40"/>
        <v>0</v>
      </c>
      <c r="P80" s="5" cm="1">
        <f t="array" aca="1" ref="P80" ca="1">IF((INDIRECT($C80&amp;"!"&amp;"$D"&amp;$D80))="",,_xlfn.IFS(INDIRECT($C80&amp;"!"&amp;"$D"&amp;$D80)&gt;(2/3),INDIRECT($C80&amp;"!"&amp;"$E"&amp;$D80)-INDIRECT($C80&amp;"!"&amp;"$D"&amp;$D80),INDIRECT($C80&amp;"!"&amp;"$D"&amp;$D80)&lt;=(2/3),INDIRECT($C80&amp;"!"&amp;"$E"&amp;$D80)-Data!$H$4))+INDIRECT($C80&amp;"!"&amp;"$J"&amp;$D80)</f>
        <v>0</v>
      </c>
      <c r="Q80" s="4">
        <f t="shared" ca="1" si="41"/>
        <v>0</v>
      </c>
      <c r="R80" s="6">
        <f t="shared" ca="1" si="42"/>
        <v>0</v>
      </c>
      <c r="S80" s="4">
        <f ca="1">IF(VLOOKUP(A80,Data!B:E,4)&gt;=2,K80,N80+Q80)</f>
        <v>0</v>
      </c>
      <c r="T80" s="4">
        <f ca="1">IF(VLOOKUP(A80,Data!B:E,4)&gt;=2,,K80-N80-Q80)</f>
        <v>0</v>
      </c>
      <c r="V80" t="str">
        <f t="shared" ca="1" si="44"/>
        <v>Non</v>
      </c>
      <c r="W80" cm="1">
        <f t="array" aca="1" ref="W80" ca="1">_xlfn.IFS(AND(INDIRECT($C80&amp;"!"&amp;"$G"&amp;$D80)-INDIRECT($C80&amp;"!"&amp;"$F"&amp;$D80)&lt;0.5,INDIRECT($C80&amp;"!"&amp;"$G"&amp;$D80)=1,INDIRECT($C81&amp;"!"&amp;"$F"&amp;$D81)=0),0,AND(INDIRECT($C79&amp;"!"&amp;"$G"&amp;$D79)-INDIRECT($C79&amp;"!"&amp;"$F"&amp;$D79)&lt;0.5,INDIRECT($C79&amp;"!"&amp;"$G"&amp;$D79)=1,INDIRECT($C80&amp;"!"&amp;"$F"&amp;$D80)=0),INDIRECT($C79&amp;"!"&amp;"$F"&amp;$D79),AND(INDIRECT($C79&amp;"!"&amp;"$G"&amp;$D79)-INDIRECT($C79&amp;"!"&amp;"$F"&amp;$D79)&lt;=0.5,INDIRECT($C79&amp;"!"&amp;"$G"&amp;$D79)=1,INDIRECT($C80&amp;"!"&amp;"$F"&amp;$D80)=0),Calculs!X79,AND(INDIRECT($C80&amp;"!"&amp;"$F"&amp;$D80)=0,INDIRECT($C79&amp;"!"&amp;"$G"&amp;$D79)=1),AH79,TRUE,INDIRECT($C80&amp;"!"&amp;"$F"&amp;$D80))</f>
        <v>0</v>
      </c>
      <c r="X80" cm="1">
        <f t="array" aca="1" ref="X80" ca="1">IF(AND(INDIRECT($C80&amp;"!"&amp;"$G"&amp;$D80)-INDIRECT($C80&amp;"!"&amp;"$F"&amp;$D80)&lt;0.5,INDIRECT($C80&amp;"!"&amp;"$G"&amp;$D80)=1,INDIRECT($C81&amp;"!"&amp;"$F"&amp;$D81)=0),0,IF(OR(INDIRECT($C80&amp;"!"&amp;"$G"&amp;$D80)=1,AND(INDIRECT($C80&amp;"!"&amp;"$G"&amp;$D80)&lt;&gt;1,INDIRECT($C80&amp;"!"&amp;"$G"&amp;$D80)&gt;Calculs!W80+0.5)),Calculs!W80+0.5,INDIRECT($C80&amp;"!"&amp;"$G"&amp;$D80)+ROUND(W80,0)))</f>
        <v>0</v>
      </c>
      <c r="Y80">
        <f t="shared" ca="1" si="45"/>
        <v>0</v>
      </c>
      <c r="Z80" cm="1">
        <f t="array" aca="1" ref="Z80" ca="1">IF(AND(W80=INT(W80),INDIRECT($C80&amp;"!"&amp;"$F"&amp;$D80)&lt;&gt;""),W80+1,ROUNDUP(W80,0))</f>
        <v>0</v>
      </c>
      <c r="AA80">
        <f t="shared" ca="1" si="46"/>
        <v>0</v>
      </c>
      <c r="AB80" t="str">
        <f t="shared" ca="1" si="47"/>
        <v>Oui</v>
      </c>
      <c r="AC80">
        <f t="shared" ca="1" si="48"/>
        <v>0</v>
      </c>
      <c r="AD80" t="str">
        <f t="shared" ca="1" si="10"/>
        <v>Oui</v>
      </c>
      <c r="AE80" t="str">
        <f t="shared" ca="1" si="49"/>
        <v/>
      </c>
      <c r="AF80" t="str">
        <f t="shared" ca="1" si="50"/>
        <v>Non</v>
      </c>
      <c r="AG80" cm="1">
        <f t="array" aca="1" ref="AG80" ca="1">IF(INDIRECT($C80&amp;"!"&amp;"$G"&amp;$D80)-INDIRECT($C80&amp;"!"&amp;"$F"&amp;$D80)&lt;=0.5,0,IF(AND(INDIRECT($C80&amp;"!"&amp;"$F"&amp;$D80)=0,INDIRECT($C79&amp;"!"&amp;"$G"&amp;$D79)=1),X80,INDIRECT($C80&amp;"!"&amp;"$F"&amp;$D80)))</f>
        <v>0</v>
      </c>
      <c r="AH80" cm="1">
        <f t="array" aca="1" ref="AH80" ca="1">IF(INDIRECT($C80&amp;"!"&amp;"$G"&amp;$D80)-INDIRECT($C80&amp;"!"&amp;"$F"&amp;$D80)&lt;=0.5,0,IF(OR(INDIRECT($C80&amp;"!"&amp;"$G"&amp;$D80)=1,AND(INDIRECT($C80&amp;"!"&amp;"$G"&amp;$D80)&lt;&gt;1,INDIRECT($C80&amp;"!"&amp;"$G"&amp;$D80)&gt;Calculs!AG80+0.5)),Calculs!AG80+0.5,INDIRECT($C80&amp;"!"&amp;"$G"&amp;$D80)+ROUND(AG80,0)))</f>
        <v>0</v>
      </c>
      <c r="AI80">
        <f t="shared" ca="1" si="51"/>
        <v>0</v>
      </c>
      <c r="AJ80" cm="1">
        <f t="array" aca="1" ref="AJ80" ca="1">IF(AND(AG80=INT(AG80),INDIRECT($C80&amp;"!"&amp;"$F"&amp;$D80)&lt;&gt;""),AG80+1,ROUNDUP(AG80,0))</f>
        <v>0</v>
      </c>
      <c r="AK80">
        <f t="shared" ca="1" si="52"/>
        <v>0</v>
      </c>
      <c r="AL80" t="str">
        <f t="shared" ca="1" si="53"/>
        <v>Oui</v>
      </c>
      <c r="AM80">
        <f t="shared" ca="1" si="54"/>
        <v>0</v>
      </c>
      <c r="AN80" t="str">
        <f t="shared" ca="1" si="16"/>
        <v>Oui</v>
      </c>
      <c r="AO80" t="str">
        <f t="shared" ca="1" si="55"/>
        <v/>
      </c>
    </row>
    <row r="81" spans="1:41" x14ac:dyDescent="0.25">
      <c r="A81">
        <v>79</v>
      </c>
      <c r="B81">
        <f ca="1">Data!E81</f>
        <v>2</v>
      </c>
      <c r="C81" t="s">
        <v>64</v>
      </c>
      <c r="D81">
        <v>21</v>
      </c>
      <c r="E81" t="str">
        <f t="shared" ca="1" si="37"/>
        <v>Non</v>
      </c>
      <c r="F81" t="str">
        <f ca="1">IF(Data!$D81&gt;=3,"Oui","Non")</f>
        <v>Non</v>
      </c>
      <c r="G81" s="4" t="str" cm="1">
        <f t="array" aca="1" ref="G81" ca="1">IF(OR(AND(Data!$E81=4,ISBLANK(INDIRECT($C81&amp;"!"&amp;"$D"&amp;$D81&amp;":$I"&amp;$D81))),$E81="Oui"),_xlfn.SWITCH(Informations!$E$10,"Oui",0.5,"Non",0.4,"Erreur"),"NA")</f>
        <v>NA</v>
      </c>
      <c r="H81" s="14" cm="1">
        <f t="array" aca="1" ref="H81" ca="1">_xlfn.SWITCH($G81,"NA",(INDIRECT($C81&amp;"!"&amp;"$E"&amp;$D81))-(INDIRECT($C81&amp;"!"&amp;"$D"&amp;$D81)),0.4,$G81,0.5,$G81,"Erreur","Erreur","Erreur")</f>
        <v>0</v>
      </c>
      <c r="I81" cm="1">
        <f t="array" aca="1" ref="I81" ca="1">IF($G81="NA",INDIRECT($C81&amp;"!"&amp;"$H"&amp;$D81)+INDIRECT($C81&amp;"!"&amp;"$I"&amp;$D81)+INDIRECT($C81&amp;"!"&amp;"$J"&amp;$D81),0)</f>
        <v>0</v>
      </c>
      <c r="J81" cm="1">
        <f t="array" aca="1" ref="J81" ca="1">IF($G81="NA",(INDIRECT($C81&amp;"!"&amp;"$K"&amp;$D81)),0)</f>
        <v>0</v>
      </c>
      <c r="K81" s="4">
        <f t="shared" ca="1" si="36"/>
        <v>0</v>
      </c>
      <c r="L81" s="3">
        <f t="shared" ca="1" si="38"/>
        <v>0</v>
      </c>
      <c r="M81" s="5" cm="1">
        <f t="array" aca="1" ref="M81" ca="1">IF((INDIRECT($C81&amp;"!"&amp;"$D"&amp;$D81))="",,_xlfn.IFS(INDIRECT($C81&amp;"!"&amp;"$E"&amp;$D81)&lt;(1/3),INDIRECT($C81&amp;"!"&amp;"$E"&amp;$D81)-INDIRECT($C81&amp;"!"&amp;"$D"&amp;$D81),INDIRECT($C81&amp;"!"&amp;"$E"&amp;$D81)&gt;=(1/3),Data!$H$3-(INDIRECT($C81&amp;"!"&amp;"$D"&amp;$D81))))+INDIRECT($C81&amp;"!"&amp;"$H"&amp;$D81)</f>
        <v>0</v>
      </c>
      <c r="N81" s="5">
        <f t="shared" ca="1" si="39"/>
        <v>0</v>
      </c>
      <c r="O81" s="6">
        <f t="shared" ca="1" si="40"/>
        <v>0</v>
      </c>
      <c r="P81" s="5" cm="1">
        <f t="array" aca="1" ref="P81" ca="1">IF((INDIRECT($C81&amp;"!"&amp;"$D"&amp;$D81))="",,_xlfn.IFS(INDIRECT($C81&amp;"!"&amp;"$D"&amp;$D81)&gt;(2/3),INDIRECT($C81&amp;"!"&amp;"$E"&amp;$D81)-INDIRECT($C81&amp;"!"&amp;"$D"&amp;$D81),INDIRECT($C81&amp;"!"&amp;"$D"&amp;$D81)&lt;=(2/3),INDIRECT($C81&amp;"!"&amp;"$E"&amp;$D81)-Data!$H$4))+INDIRECT($C81&amp;"!"&amp;"$J"&amp;$D81)</f>
        <v>0</v>
      </c>
      <c r="Q81" s="4">
        <f t="shared" ca="1" si="41"/>
        <v>0</v>
      </c>
      <c r="R81" s="6">
        <f t="shared" ca="1" si="42"/>
        <v>0</v>
      </c>
      <c r="S81" s="4">
        <f ca="1">IF(VLOOKUP(A81,Data!B:E,4)&gt;=2,K81,N81+Q81)</f>
        <v>0</v>
      </c>
      <c r="T81" s="4">
        <f ca="1">IF(VLOOKUP(A81,Data!B:E,4)&gt;=2,,K81-N81-Q81)</f>
        <v>0</v>
      </c>
      <c r="V81" t="str">
        <f t="shared" ca="1" si="44"/>
        <v>Non</v>
      </c>
      <c r="W81" cm="1">
        <f t="array" aca="1" ref="W81" ca="1">_xlfn.IFS(AND(INDIRECT($C81&amp;"!"&amp;"$G"&amp;$D81)-INDIRECT($C81&amp;"!"&amp;"$F"&amp;$D81)&lt;0.5,INDIRECT($C81&amp;"!"&amp;"$G"&amp;$D81)=1,INDIRECT($C82&amp;"!"&amp;"$F"&amp;$D82)=0),0,AND(INDIRECT($C80&amp;"!"&amp;"$G"&amp;$D80)-INDIRECT($C80&amp;"!"&amp;"$F"&amp;$D80)&lt;0.5,INDIRECT($C80&amp;"!"&amp;"$G"&amp;$D80)=1,INDIRECT($C81&amp;"!"&amp;"$F"&amp;$D81)=0),INDIRECT($C80&amp;"!"&amp;"$F"&amp;$D80),AND(INDIRECT($C80&amp;"!"&amp;"$G"&amp;$D80)-INDIRECT($C80&amp;"!"&amp;"$F"&amp;$D80)&lt;=0.5,INDIRECT($C80&amp;"!"&amp;"$G"&amp;$D80)=1,INDIRECT($C81&amp;"!"&amp;"$F"&amp;$D81)=0),Calculs!X80,AND(INDIRECT($C81&amp;"!"&amp;"$F"&amp;$D81)=0,INDIRECT($C80&amp;"!"&amp;"$G"&amp;$D80)=1),AH80,TRUE,INDIRECT($C81&amp;"!"&amp;"$F"&amp;$D81))</f>
        <v>0</v>
      </c>
      <c r="X81" cm="1">
        <f t="array" aca="1" ref="X81" ca="1">IF(AND(INDIRECT($C81&amp;"!"&amp;"$G"&amp;$D81)-INDIRECT($C81&amp;"!"&amp;"$F"&amp;$D81)&lt;0.5,INDIRECT($C81&amp;"!"&amp;"$G"&amp;$D81)=1,INDIRECT($C82&amp;"!"&amp;"$F"&amp;$D82)=0),0,IF(OR(INDIRECT($C81&amp;"!"&amp;"$G"&amp;$D81)=1,AND(INDIRECT($C81&amp;"!"&amp;"$G"&amp;$D81)&lt;&gt;1,INDIRECT($C81&amp;"!"&amp;"$G"&amp;$D81)&gt;Calculs!W81+0.5)),Calculs!W81+0.5,INDIRECT($C81&amp;"!"&amp;"$G"&amp;$D81)+ROUND(W81,0)))</f>
        <v>0</v>
      </c>
      <c r="Y81">
        <f t="shared" ca="1" si="45"/>
        <v>0</v>
      </c>
      <c r="Z81" cm="1">
        <f t="array" aca="1" ref="Z81" ca="1">IF(AND(W81=INT(W81),INDIRECT($C81&amp;"!"&amp;"$F"&amp;$D81)&lt;&gt;""),W81+1,ROUNDUP(W81,0))</f>
        <v>0</v>
      </c>
      <c r="AA81">
        <f t="shared" ca="1" si="46"/>
        <v>0</v>
      </c>
      <c r="AB81" t="str">
        <f t="shared" ca="1" si="47"/>
        <v>Oui</v>
      </c>
      <c r="AC81">
        <f t="shared" ca="1" si="48"/>
        <v>0</v>
      </c>
      <c r="AD81" t="str">
        <f t="shared" ca="1" si="10"/>
        <v>Oui</v>
      </c>
      <c r="AE81" t="str">
        <f t="shared" ca="1" si="49"/>
        <v/>
      </c>
      <c r="AF81" t="str">
        <f t="shared" ca="1" si="50"/>
        <v>Non</v>
      </c>
      <c r="AG81" cm="1">
        <f t="array" aca="1" ref="AG81" ca="1">IF(INDIRECT($C81&amp;"!"&amp;"$G"&amp;$D81)-INDIRECT($C81&amp;"!"&amp;"$F"&amp;$D81)&lt;=0.5,0,IF(AND(INDIRECT($C81&amp;"!"&amp;"$F"&amp;$D81)=0,INDIRECT($C80&amp;"!"&amp;"$G"&amp;$D80)=1),X81,INDIRECT($C81&amp;"!"&amp;"$F"&amp;$D81)))</f>
        <v>0</v>
      </c>
      <c r="AH81" cm="1">
        <f t="array" aca="1" ref="AH81" ca="1">IF(INDIRECT($C81&amp;"!"&amp;"$G"&amp;$D81)-INDIRECT($C81&amp;"!"&amp;"$F"&amp;$D81)&lt;=0.5,0,IF(OR(INDIRECT($C81&amp;"!"&amp;"$G"&amp;$D81)=1,AND(INDIRECT($C81&amp;"!"&amp;"$G"&amp;$D81)&lt;&gt;1,INDIRECT($C81&amp;"!"&amp;"$G"&amp;$D81)&gt;Calculs!AG81+0.5)),Calculs!AG81+0.5,INDIRECT($C81&amp;"!"&amp;"$G"&amp;$D81)+ROUND(AG81,0)))</f>
        <v>0</v>
      </c>
      <c r="AI81">
        <f t="shared" ca="1" si="51"/>
        <v>0</v>
      </c>
      <c r="AJ81" cm="1">
        <f t="array" aca="1" ref="AJ81" ca="1">IF(AND(AG81=INT(AG81),INDIRECT($C81&amp;"!"&amp;"$F"&amp;$D81)&lt;&gt;""),AG81+1,ROUNDUP(AG81,0))</f>
        <v>0</v>
      </c>
      <c r="AK81">
        <f t="shared" ca="1" si="52"/>
        <v>0</v>
      </c>
      <c r="AL81" t="str">
        <f t="shared" ca="1" si="53"/>
        <v>Oui</v>
      </c>
      <c r="AM81">
        <f t="shared" ca="1" si="54"/>
        <v>0</v>
      </c>
      <c r="AN81" t="str">
        <f t="shared" ca="1" si="16"/>
        <v>Oui</v>
      </c>
      <c r="AO81" t="str">
        <f t="shared" ca="1" si="55"/>
        <v/>
      </c>
    </row>
    <row r="82" spans="1:41" x14ac:dyDescent="0.25">
      <c r="A82">
        <v>80</v>
      </c>
      <c r="B82">
        <f ca="1">Data!E82</f>
        <v>3</v>
      </c>
      <c r="C82" t="s">
        <v>64</v>
      </c>
      <c r="D82">
        <v>22</v>
      </c>
      <c r="E82" t="str">
        <f t="shared" ca="1" si="37"/>
        <v>Non</v>
      </c>
      <c r="F82" t="str">
        <f ca="1">IF(Data!$D82&gt;=3,"Oui","Non")</f>
        <v>Non</v>
      </c>
      <c r="G82" s="4" t="str" cm="1">
        <f t="array" aca="1" ref="G82" ca="1">IF(OR(AND(Data!$E82=4,ISBLANK(INDIRECT($C82&amp;"!"&amp;"$D"&amp;$D82&amp;":$I"&amp;$D82))),$E82="Oui"),_xlfn.SWITCH(Informations!$E$10,"Oui",0.5,"Non",0.4,"Erreur"),"NA")</f>
        <v>NA</v>
      </c>
      <c r="H82" s="14" cm="1">
        <f t="array" aca="1" ref="H82" ca="1">_xlfn.SWITCH($G82,"NA",(INDIRECT($C82&amp;"!"&amp;"$E"&amp;$D82))-(INDIRECT($C82&amp;"!"&amp;"$D"&amp;$D82)),0.4,$G82,0.5,$G82,"Erreur","Erreur","Erreur")</f>
        <v>0</v>
      </c>
      <c r="I82" cm="1">
        <f t="array" aca="1" ref="I82" ca="1">IF($G82="NA",INDIRECT($C82&amp;"!"&amp;"$H"&amp;$D82)+INDIRECT($C82&amp;"!"&amp;"$I"&amp;$D82)+INDIRECT($C82&amp;"!"&amp;"$J"&amp;$D82),0)</f>
        <v>0</v>
      </c>
      <c r="J82" cm="1">
        <f t="array" aca="1" ref="J82" ca="1">IF($G82="NA",(INDIRECT($C82&amp;"!"&amp;"$K"&amp;$D82)),0)</f>
        <v>0</v>
      </c>
      <c r="K82" s="4">
        <f t="shared" ca="1" si="36"/>
        <v>0</v>
      </c>
      <c r="L82" s="3">
        <f t="shared" ca="1" si="38"/>
        <v>0</v>
      </c>
      <c r="M82" s="5" cm="1">
        <f t="array" aca="1" ref="M82" ca="1">IF((INDIRECT($C82&amp;"!"&amp;"$D"&amp;$D82))="",,_xlfn.IFS(INDIRECT($C82&amp;"!"&amp;"$E"&amp;$D82)&lt;(1/3),INDIRECT($C82&amp;"!"&amp;"$E"&amp;$D82)-INDIRECT($C82&amp;"!"&amp;"$D"&amp;$D82),INDIRECT($C82&amp;"!"&amp;"$E"&amp;$D82)&gt;=(1/3),Data!$H$3-(INDIRECT($C82&amp;"!"&amp;"$D"&amp;$D82))))+INDIRECT($C82&amp;"!"&amp;"$H"&amp;$D82)</f>
        <v>0</v>
      </c>
      <c r="N82" s="5">
        <f t="shared" ca="1" si="39"/>
        <v>0</v>
      </c>
      <c r="O82" s="6">
        <f t="shared" ca="1" si="40"/>
        <v>0</v>
      </c>
      <c r="P82" s="5" cm="1">
        <f t="array" aca="1" ref="P82" ca="1">IF((INDIRECT($C82&amp;"!"&amp;"$D"&amp;$D82))="",,_xlfn.IFS(INDIRECT($C82&amp;"!"&amp;"$D"&amp;$D82)&gt;(2/3),INDIRECT($C82&amp;"!"&amp;"$E"&amp;$D82)-INDIRECT($C82&amp;"!"&amp;"$D"&amp;$D82),INDIRECT($C82&amp;"!"&amp;"$D"&amp;$D82)&lt;=(2/3),INDIRECT($C82&amp;"!"&amp;"$E"&amp;$D82)-Data!$H$4))+INDIRECT($C82&amp;"!"&amp;"$J"&amp;$D82)</f>
        <v>0</v>
      </c>
      <c r="Q82" s="4">
        <f t="shared" ca="1" si="41"/>
        <v>0</v>
      </c>
      <c r="R82" s="6">
        <f t="shared" ca="1" si="42"/>
        <v>0</v>
      </c>
      <c r="S82" s="4">
        <f ca="1">IF(VLOOKUP(A82,Data!B:E,4)&gt;=2,K82,N82+Q82)</f>
        <v>0</v>
      </c>
      <c r="T82" s="4">
        <f ca="1">IF(VLOOKUP(A82,Data!B:E,4)&gt;=2,,K82-N82-Q82)</f>
        <v>0</v>
      </c>
      <c r="U82" s="4">
        <f t="shared" ref="U82" ca="1" si="57">SUM(K76:K82)</f>
        <v>0</v>
      </c>
      <c r="V82" t="str">
        <f t="shared" ca="1" si="44"/>
        <v>Non</v>
      </c>
      <c r="W82" cm="1">
        <f t="array" aca="1" ref="W82" ca="1">_xlfn.IFS(AND(INDIRECT($C82&amp;"!"&amp;"$G"&amp;$D82)-INDIRECT($C82&amp;"!"&amp;"$F"&amp;$D82)&lt;0.5,INDIRECT($C82&amp;"!"&amp;"$G"&amp;$D82)=1,INDIRECT($C83&amp;"!"&amp;"$F"&amp;$D83)=0),0,AND(INDIRECT($C81&amp;"!"&amp;"$G"&amp;$D81)-INDIRECT($C81&amp;"!"&amp;"$F"&amp;$D81)&lt;0.5,INDIRECT($C81&amp;"!"&amp;"$G"&amp;$D81)=1,INDIRECT($C82&amp;"!"&amp;"$F"&amp;$D82)=0),INDIRECT($C81&amp;"!"&amp;"$F"&amp;$D81),AND(INDIRECT($C81&amp;"!"&amp;"$G"&amp;$D81)-INDIRECT($C81&amp;"!"&amp;"$F"&amp;$D81)&lt;=0.5,INDIRECT($C81&amp;"!"&amp;"$G"&amp;$D81)=1,INDIRECT($C82&amp;"!"&amp;"$F"&amp;$D82)=0),Calculs!X81,AND(INDIRECT($C82&amp;"!"&amp;"$F"&amp;$D82)=0,INDIRECT($C81&amp;"!"&amp;"$G"&amp;$D81)=1),AH81,TRUE,INDIRECT($C82&amp;"!"&amp;"$F"&amp;$D82))</f>
        <v>0</v>
      </c>
      <c r="X82" cm="1">
        <f t="array" aca="1" ref="X82" ca="1">IF(AND(INDIRECT($C82&amp;"!"&amp;"$G"&amp;$D82)-INDIRECT($C82&amp;"!"&amp;"$F"&amp;$D82)&lt;0.5,INDIRECT($C82&amp;"!"&amp;"$G"&amp;$D82)=1,INDIRECT($C83&amp;"!"&amp;"$F"&amp;$D83)=0),0,IF(OR(INDIRECT($C82&amp;"!"&amp;"$G"&amp;$D82)=1,AND(INDIRECT($C82&amp;"!"&amp;"$G"&amp;$D82)&lt;&gt;1,INDIRECT($C82&amp;"!"&amp;"$G"&amp;$D82)&gt;Calculs!W82+0.5)),Calculs!W82+0.5,INDIRECT($C82&amp;"!"&amp;"$G"&amp;$D82)+ROUND(W82,0)))</f>
        <v>0</v>
      </c>
      <c r="Y82">
        <f t="shared" ca="1" si="45"/>
        <v>0</v>
      </c>
      <c r="Z82" cm="1">
        <f t="array" aca="1" ref="Z82" ca="1">IF(AND(W82=INT(W82),INDIRECT($C82&amp;"!"&amp;"$F"&amp;$D82)&lt;&gt;""),W82+1,ROUNDUP(W82,0))</f>
        <v>0</v>
      </c>
      <c r="AA82">
        <f t="shared" ca="1" si="46"/>
        <v>0</v>
      </c>
      <c r="AB82" t="str">
        <f t="shared" ca="1" si="47"/>
        <v>Oui</v>
      </c>
      <c r="AC82">
        <f t="shared" ca="1" si="48"/>
        <v>0</v>
      </c>
      <c r="AD82" t="str">
        <f t="shared" ca="1" si="10"/>
        <v>Oui</v>
      </c>
      <c r="AE82" t="str">
        <f t="shared" ca="1" si="49"/>
        <v/>
      </c>
      <c r="AF82" t="str">
        <f t="shared" ca="1" si="50"/>
        <v>Non</v>
      </c>
      <c r="AG82" cm="1">
        <f t="array" aca="1" ref="AG82" ca="1">IF(INDIRECT($C82&amp;"!"&amp;"$G"&amp;$D82)-INDIRECT($C82&amp;"!"&amp;"$F"&amp;$D82)&lt;=0.5,0,IF(AND(INDIRECT($C82&amp;"!"&amp;"$F"&amp;$D82)=0,INDIRECT($C81&amp;"!"&amp;"$G"&amp;$D81)=1),X82,INDIRECT($C82&amp;"!"&amp;"$F"&amp;$D82)))</f>
        <v>0</v>
      </c>
      <c r="AH82" cm="1">
        <f t="array" aca="1" ref="AH82" ca="1">IF(INDIRECT($C82&amp;"!"&amp;"$G"&amp;$D82)-INDIRECT($C82&amp;"!"&amp;"$F"&amp;$D82)&lt;=0.5,0,IF(OR(INDIRECT($C82&amp;"!"&amp;"$G"&amp;$D82)=1,AND(INDIRECT($C82&amp;"!"&amp;"$G"&amp;$D82)&lt;&gt;1,INDIRECT($C82&amp;"!"&amp;"$G"&amp;$D82)&gt;Calculs!AG82+0.5)),Calculs!AG82+0.5,INDIRECT($C82&amp;"!"&amp;"$G"&amp;$D82)+ROUND(AG82,0)))</f>
        <v>0</v>
      </c>
      <c r="AI82">
        <f t="shared" ca="1" si="51"/>
        <v>0</v>
      </c>
      <c r="AJ82" cm="1">
        <f t="array" aca="1" ref="AJ82" ca="1">IF(AND(AG82=INT(AG82),INDIRECT($C82&amp;"!"&amp;"$F"&amp;$D82)&lt;&gt;""),AG82+1,ROUNDUP(AG82,0))</f>
        <v>0</v>
      </c>
      <c r="AK82">
        <f t="shared" ca="1" si="52"/>
        <v>0</v>
      </c>
      <c r="AL82" t="str">
        <f t="shared" ca="1" si="53"/>
        <v>Oui</v>
      </c>
      <c r="AM82">
        <f t="shared" ca="1" si="54"/>
        <v>0</v>
      </c>
      <c r="AN82" t="str">
        <f t="shared" ca="1" si="16"/>
        <v>Oui</v>
      </c>
      <c r="AO82" t="str">
        <f t="shared" ca="1" si="55"/>
        <v/>
      </c>
    </row>
    <row r="83" spans="1:41" x14ac:dyDescent="0.25">
      <c r="A83">
        <v>81</v>
      </c>
      <c r="B83">
        <f ca="1">Data!E83</f>
        <v>1</v>
      </c>
      <c r="C83" t="s">
        <v>64</v>
      </c>
      <c r="D83">
        <v>23</v>
      </c>
      <c r="E83" t="str">
        <f t="shared" ca="1" si="37"/>
        <v>Non</v>
      </c>
      <c r="F83" t="str">
        <f ca="1">IF(Data!$D83&gt;=3,"Oui","Non")</f>
        <v>Non</v>
      </c>
      <c r="G83" s="4" t="str" cm="1">
        <f t="array" aca="1" ref="G83" ca="1">IF(OR(AND(Data!$E83=4,ISBLANK(INDIRECT($C83&amp;"!"&amp;"$D"&amp;$D83&amp;":$I"&amp;$D83))),$E83="Oui"),_xlfn.SWITCH(Informations!$E$10,"Oui",0.5,"Non",0.4,"Erreur"),"NA")</f>
        <v>NA</v>
      </c>
      <c r="H83" s="14" cm="1">
        <f t="array" aca="1" ref="H83" ca="1">_xlfn.SWITCH($G83,"NA",(INDIRECT($C83&amp;"!"&amp;"$E"&amp;$D83))-(INDIRECT($C83&amp;"!"&amp;"$D"&amp;$D83)),0.4,$G83,0.5,$G83,"Erreur","Erreur","Erreur")</f>
        <v>0</v>
      </c>
      <c r="I83" cm="1">
        <f t="array" aca="1" ref="I83" ca="1">IF($G83="NA",INDIRECT($C83&amp;"!"&amp;"$H"&amp;$D83)+INDIRECT($C83&amp;"!"&amp;"$I"&amp;$D83)+INDIRECT($C83&amp;"!"&amp;"$J"&amp;$D83),0)</f>
        <v>0</v>
      </c>
      <c r="J83" cm="1">
        <f t="array" aca="1" ref="J83" ca="1">IF($G83="NA",(INDIRECT($C83&amp;"!"&amp;"$K"&amp;$D83)),0)</f>
        <v>0</v>
      </c>
      <c r="K83" s="4">
        <f t="shared" ca="1" si="36"/>
        <v>0</v>
      </c>
      <c r="L83" s="3">
        <f t="shared" ca="1" si="38"/>
        <v>0</v>
      </c>
      <c r="M83" s="5" cm="1">
        <f t="array" aca="1" ref="M83" ca="1">IF((INDIRECT($C83&amp;"!"&amp;"$D"&amp;$D83))="",,_xlfn.IFS(INDIRECT($C83&amp;"!"&amp;"$E"&amp;$D83)&lt;(1/3),INDIRECT($C83&amp;"!"&amp;"$E"&amp;$D83)-INDIRECT($C83&amp;"!"&amp;"$D"&amp;$D83),INDIRECT($C83&amp;"!"&amp;"$E"&amp;$D83)&gt;=(1/3),Data!$H$3-(INDIRECT($C83&amp;"!"&amp;"$D"&amp;$D83))))+INDIRECT($C83&amp;"!"&amp;"$H"&amp;$D83)</f>
        <v>0</v>
      </c>
      <c r="N83" s="5">
        <f t="shared" ca="1" si="39"/>
        <v>0</v>
      </c>
      <c r="O83" s="6">
        <f t="shared" ca="1" si="40"/>
        <v>0</v>
      </c>
      <c r="P83" s="5" cm="1">
        <f t="array" aca="1" ref="P83" ca="1">IF((INDIRECT($C83&amp;"!"&amp;"$D"&amp;$D83))="",,_xlfn.IFS(INDIRECT($C83&amp;"!"&amp;"$D"&amp;$D83)&gt;(2/3),INDIRECT($C83&amp;"!"&amp;"$E"&amp;$D83)-INDIRECT($C83&amp;"!"&amp;"$D"&amp;$D83),INDIRECT($C83&amp;"!"&amp;"$D"&amp;$D83)&lt;=(2/3),INDIRECT($C83&amp;"!"&amp;"$E"&amp;$D83)-Data!$H$4))+INDIRECT($C83&amp;"!"&amp;"$J"&amp;$D83)</f>
        <v>0</v>
      </c>
      <c r="Q83" s="4">
        <f t="shared" ca="1" si="41"/>
        <v>0</v>
      </c>
      <c r="R83" s="6">
        <f t="shared" ca="1" si="42"/>
        <v>0</v>
      </c>
      <c r="S83" s="4">
        <f ca="1">IF(VLOOKUP(A83,Data!B:E,4)&gt;=2,K83,N83+Q83)</f>
        <v>0</v>
      </c>
      <c r="T83" s="4">
        <f ca="1">IF(VLOOKUP(A83,Data!B:E,4)&gt;=2,,K83-N83-Q83)</f>
        <v>0</v>
      </c>
      <c r="V83" t="str">
        <f t="shared" ca="1" si="44"/>
        <v>Non</v>
      </c>
      <c r="W83" cm="1">
        <f t="array" aca="1" ref="W83" ca="1">_xlfn.IFS(AND(INDIRECT($C83&amp;"!"&amp;"$G"&amp;$D83)-INDIRECT($C83&amp;"!"&amp;"$F"&amp;$D83)&lt;0.5,INDIRECT($C83&amp;"!"&amp;"$G"&amp;$D83)=1,INDIRECT($C84&amp;"!"&amp;"$F"&amp;$D84)=0),0,AND(INDIRECT($C82&amp;"!"&amp;"$G"&amp;$D82)-INDIRECT($C82&amp;"!"&amp;"$F"&amp;$D82)&lt;0.5,INDIRECT($C82&amp;"!"&amp;"$G"&amp;$D82)=1,INDIRECT($C83&amp;"!"&amp;"$F"&amp;$D83)=0),INDIRECT($C82&amp;"!"&amp;"$F"&amp;$D82),AND(INDIRECT($C82&amp;"!"&amp;"$G"&amp;$D82)-INDIRECT($C82&amp;"!"&amp;"$F"&amp;$D82)&lt;=0.5,INDIRECT($C82&amp;"!"&amp;"$G"&amp;$D82)=1,INDIRECT($C83&amp;"!"&amp;"$F"&amp;$D83)=0),Calculs!X82,AND(INDIRECT($C83&amp;"!"&amp;"$F"&amp;$D83)=0,INDIRECT($C82&amp;"!"&amp;"$G"&amp;$D82)=1),AH82,TRUE,INDIRECT($C83&amp;"!"&amp;"$F"&amp;$D83))</f>
        <v>0</v>
      </c>
      <c r="X83" cm="1">
        <f t="array" aca="1" ref="X83" ca="1">IF(AND(INDIRECT($C83&amp;"!"&amp;"$G"&amp;$D83)-INDIRECT($C83&amp;"!"&amp;"$F"&amp;$D83)&lt;0.5,INDIRECT($C83&amp;"!"&amp;"$G"&amp;$D83)=1,INDIRECT($C84&amp;"!"&amp;"$F"&amp;$D84)=0),0,IF(OR(INDIRECT($C83&amp;"!"&amp;"$G"&amp;$D83)=1,AND(INDIRECT($C83&amp;"!"&amp;"$G"&amp;$D83)&lt;&gt;1,INDIRECT($C83&amp;"!"&amp;"$G"&amp;$D83)&gt;Calculs!W83+0.5)),Calculs!W83+0.5,INDIRECT($C83&amp;"!"&amp;"$G"&amp;$D83)+ROUND(W83,0)))</f>
        <v>0</v>
      </c>
      <c r="Y83">
        <f t="shared" ca="1" si="45"/>
        <v>0</v>
      </c>
      <c r="Z83" cm="1">
        <f t="array" aca="1" ref="Z83" ca="1">IF(AND(W83=INT(W83),INDIRECT($C83&amp;"!"&amp;"$F"&amp;$D83)&lt;&gt;""),W83+1,ROUNDUP(W83,0))</f>
        <v>0</v>
      </c>
      <c r="AA83">
        <f t="shared" ca="1" si="46"/>
        <v>0</v>
      </c>
      <c r="AB83" t="str">
        <f t="shared" ca="1" si="47"/>
        <v>Oui</v>
      </c>
      <c r="AC83">
        <f t="shared" ca="1" si="48"/>
        <v>0</v>
      </c>
      <c r="AD83" t="str">
        <f t="shared" ca="1" si="10"/>
        <v>Oui</v>
      </c>
      <c r="AE83" t="str">
        <f t="shared" ca="1" si="49"/>
        <v/>
      </c>
      <c r="AF83" t="str">
        <f t="shared" ca="1" si="50"/>
        <v>Non</v>
      </c>
      <c r="AG83" cm="1">
        <f t="array" aca="1" ref="AG83" ca="1">IF(INDIRECT($C83&amp;"!"&amp;"$G"&amp;$D83)-INDIRECT($C83&amp;"!"&amp;"$F"&amp;$D83)&lt;=0.5,0,IF(AND(INDIRECT($C83&amp;"!"&amp;"$F"&amp;$D83)=0,INDIRECT($C82&amp;"!"&amp;"$G"&amp;$D82)=1),X83,INDIRECT($C83&amp;"!"&amp;"$F"&amp;$D83)))</f>
        <v>0</v>
      </c>
      <c r="AH83" cm="1">
        <f t="array" aca="1" ref="AH83" ca="1">IF(INDIRECT($C83&amp;"!"&amp;"$G"&amp;$D83)-INDIRECT($C83&amp;"!"&amp;"$F"&amp;$D83)&lt;=0.5,0,IF(OR(INDIRECT($C83&amp;"!"&amp;"$G"&amp;$D83)=1,AND(INDIRECT($C83&amp;"!"&amp;"$G"&amp;$D83)&lt;&gt;1,INDIRECT($C83&amp;"!"&amp;"$G"&amp;$D83)&gt;Calculs!AG83+0.5)),Calculs!AG83+0.5,INDIRECT($C83&amp;"!"&amp;"$G"&amp;$D83)+ROUND(AG83,0)))</f>
        <v>0</v>
      </c>
      <c r="AI83">
        <f t="shared" ca="1" si="51"/>
        <v>0</v>
      </c>
      <c r="AJ83" cm="1">
        <f t="array" aca="1" ref="AJ83" ca="1">IF(AND(AG83=INT(AG83),INDIRECT($C83&amp;"!"&amp;"$F"&amp;$D83)&lt;&gt;""),AG83+1,ROUNDUP(AG83,0))</f>
        <v>0</v>
      </c>
      <c r="AK83">
        <f t="shared" ca="1" si="52"/>
        <v>0</v>
      </c>
      <c r="AL83" t="str">
        <f t="shared" ca="1" si="53"/>
        <v>Oui</v>
      </c>
      <c r="AM83">
        <f t="shared" ca="1" si="54"/>
        <v>0</v>
      </c>
      <c r="AN83" t="str">
        <f t="shared" ca="1" si="16"/>
        <v>Oui</v>
      </c>
      <c r="AO83" t="str">
        <f t="shared" ca="1" si="55"/>
        <v/>
      </c>
    </row>
    <row r="84" spans="1:41" x14ac:dyDescent="0.25">
      <c r="A84">
        <v>82</v>
      </c>
      <c r="B84">
        <f ca="1">Data!E84</f>
        <v>1</v>
      </c>
      <c r="C84" t="s">
        <v>64</v>
      </c>
      <c r="D84">
        <v>24</v>
      </c>
      <c r="E84" t="str">
        <f t="shared" ca="1" si="37"/>
        <v>Non</v>
      </c>
      <c r="F84" t="str">
        <f ca="1">IF(Data!$D84&gt;=3,"Oui","Non")</f>
        <v>Non</v>
      </c>
      <c r="G84" s="4" t="str" cm="1">
        <f t="array" aca="1" ref="G84" ca="1">IF(OR(AND(Data!$E84=4,ISBLANK(INDIRECT($C84&amp;"!"&amp;"$D"&amp;$D84&amp;":$I"&amp;$D84))),$E84="Oui"),_xlfn.SWITCH(Informations!$E$10,"Oui",0.5,"Non",0.4,"Erreur"),"NA")</f>
        <v>NA</v>
      </c>
      <c r="H84" s="14" cm="1">
        <f t="array" aca="1" ref="H84" ca="1">_xlfn.SWITCH($G84,"NA",(INDIRECT($C84&amp;"!"&amp;"$E"&amp;$D84))-(INDIRECT($C84&amp;"!"&amp;"$D"&amp;$D84)),0.4,$G84,0.5,$G84,"Erreur","Erreur","Erreur")</f>
        <v>0</v>
      </c>
      <c r="I84" cm="1">
        <f t="array" aca="1" ref="I84" ca="1">IF($G84="NA",INDIRECT($C84&amp;"!"&amp;"$H"&amp;$D84)+INDIRECT($C84&amp;"!"&amp;"$I"&amp;$D84)+INDIRECT($C84&amp;"!"&amp;"$J"&amp;$D84),0)</f>
        <v>0</v>
      </c>
      <c r="J84" cm="1">
        <f t="array" aca="1" ref="J84" ca="1">IF($G84="NA",(INDIRECT($C84&amp;"!"&amp;"$K"&amp;$D84)),0)</f>
        <v>0</v>
      </c>
      <c r="K84" s="4">
        <f t="shared" ca="1" si="36"/>
        <v>0</v>
      </c>
      <c r="L84" s="3">
        <f t="shared" ca="1" si="38"/>
        <v>0</v>
      </c>
      <c r="M84" s="5" cm="1">
        <f t="array" aca="1" ref="M84" ca="1">IF((INDIRECT($C84&amp;"!"&amp;"$D"&amp;$D84))="",,_xlfn.IFS(INDIRECT($C84&amp;"!"&amp;"$E"&amp;$D84)&lt;(1/3),INDIRECT($C84&amp;"!"&amp;"$E"&amp;$D84)-INDIRECT($C84&amp;"!"&amp;"$D"&amp;$D84),INDIRECT($C84&amp;"!"&amp;"$E"&amp;$D84)&gt;=(1/3),Data!$H$3-(INDIRECT($C84&amp;"!"&amp;"$D"&amp;$D84))))+INDIRECT($C84&amp;"!"&amp;"$H"&amp;$D84)</f>
        <v>0</v>
      </c>
      <c r="N84" s="5">
        <f t="shared" ca="1" si="39"/>
        <v>0</v>
      </c>
      <c r="O84" s="6">
        <f t="shared" ca="1" si="40"/>
        <v>0</v>
      </c>
      <c r="P84" s="5" cm="1">
        <f t="array" aca="1" ref="P84" ca="1">IF((INDIRECT($C84&amp;"!"&amp;"$D"&amp;$D84))="",,_xlfn.IFS(INDIRECT($C84&amp;"!"&amp;"$D"&amp;$D84)&gt;(2/3),INDIRECT($C84&amp;"!"&amp;"$E"&amp;$D84)-INDIRECT($C84&amp;"!"&amp;"$D"&amp;$D84),INDIRECT($C84&amp;"!"&amp;"$D"&amp;$D84)&lt;=(2/3),INDIRECT($C84&amp;"!"&amp;"$E"&amp;$D84)-Data!$H$4))+INDIRECT($C84&amp;"!"&amp;"$J"&amp;$D84)</f>
        <v>0</v>
      </c>
      <c r="Q84" s="4">
        <f t="shared" ca="1" si="41"/>
        <v>0</v>
      </c>
      <c r="R84" s="6">
        <f t="shared" ca="1" si="42"/>
        <v>0</v>
      </c>
      <c r="S84" s="4">
        <f ca="1">IF(VLOOKUP(A84,Data!B:E,4)&gt;=2,K84,N84+Q84)</f>
        <v>0</v>
      </c>
      <c r="T84" s="4">
        <f ca="1">IF(VLOOKUP(A84,Data!B:E,4)&gt;=2,,K84-N84-Q84)</f>
        <v>0</v>
      </c>
      <c r="V84" t="str">
        <f t="shared" ca="1" si="44"/>
        <v>Non</v>
      </c>
      <c r="W84" cm="1">
        <f t="array" aca="1" ref="W84" ca="1">_xlfn.IFS(AND(INDIRECT($C84&amp;"!"&amp;"$G"&amp;$D84)-INDIRECT($C84&amp;"!"&amp;"$F"&amp;$D84)&lt;0.5,INDIRECT($C84&amp;"!"&amp;"$G"&amp;$D84)=1,INDIRECT($C85&amp;"!"&amp;"$F"&amp;$D85)=0),0,AND(INDIRECT($C83&amp;"!"&amp;"$G"&amp;$D83)-INDIRECT($C83&amp;"!"&amp;"$F"&amp;$D83)&lt;0.5,INDIRECT($C83&amp;"!"&amp;"$G"&amp;$D83)=1,INDIRECT($C84&amp;"!"&amp;"$F"&amp;$D84)=0),INDIRECT($C83&amp;"!"&amp;"$F"&amp;$D83),AND(INDIRECT($C83&amp;"!"&amp;"$G"&amp;$D83)-INDIRECT($C83&amp;"!"&amp;"$F"&amp;$D83)&lt;=0.5,INDIRECT($C83&amp;"!"&amp;"$G"&amp;$D83)=1,INDIRECT($C84&amp;"!"&amp;"$F"&amp;$D84)=0),Calculs!X83,AND(INDIRECT($C84&amp;"!"&amp;"$F"&amp;$D84)=0,INDIRECT($C83&amp;"!"&amp;"$G"&amp;$D83)=1),AH83,TRUE,INDIRECT($C84&amp;"!"&amp;"$F"&amp;$D84))</f>
        <v>0</v>
      </c>
      <c r="X84" cm="1">
        <f t="array" aca="1" ref="X84" ca="1">IF(AND(INDIRECT($C84&amp;"!"&amp;"$G"&amp;$D84)-INDIRECT($C84&amp;"!"&amp;"$F"&amp;$D84)&lt;0.5,INDIRECT($C84&amp;"!"&amp;"$G"&amp;$D84)=1,INDIRECT($C85&amp;"!"&amp;"$F"&amp;$D85)=0),0,IF(OR(INDIRECT($C84&amp;"!"&amp;"$G"&amp;$D84)=1,AND(INDIRECT($C84&amp;"!"&amp;"$G"&amp;$D84)&lt;&gt;1,INDIRECT($C84&amp;"!"&amp;"$G"&amp;$D84)&gt;Calculs!W84+0.5)),Calculs!W84+0.5,INDIRECT($C84&amp;"!"&amp;"$G"&amp;$D84)+ROUND(W84,0)))</f>
        <v>0</v>
      </c>
      <c r="Y84">
        <f t="shared" ca="1" si="45"/>
        <v>0</v>
      </c>
      <c r="Z84" cm="1">
        <f t="array" aca="1" ref="Z84" ca="1">IF(AND(W84=INT(W84),INDIRECT($C84&amp;"!"&amp;"$F"&amp;$D84)&lt;&gt;""),W84+1,ROUNDUP(W84,0))</f>
        <v>0</v>
      </c>
      <c r="AA84">
        <f t="shared" ca="1" si="46"/>
        <v>0</v>
      </c>
      <c r="AB84" t="str">
        <f t="shared" ca="1" si="47"/>
        <v>Oui</v>
      </c>
      <c r="AC84">
        <f t="shared" ca="1" si="48"/>
        <v>0</v>
      </c>
      <c r="AD84" t="str">
        <f t="shared" ca="1" si="10"/>
        <v>Oui</v>
      </c>
      <c r="AE84" t="str">
        <f t="shared" ca="1" si="49"/>
        <v/>
      </c>
      <c r="AF84" t="str">
        <f t="shared" ca="1" si="50"/>
        <v>Non</v>
      </c>
      <c r="AG84" cm="1">
        <f t="array" aca="1" ref="AG84" ca="1">IF(INDIRECT($C84&amp;"!"&amp;"$G"&amp;$D84)-INDIRECT($C84&amp;"!"&amp;"$F"&amp;$D84)&lt;=0.5,0,IF(AND(INDIRECT($C84&amp;"!"&amp;"$F"&amp;$D84)=0,INDIRECT($C83&amp;"!"&amp;"$G"&amp;$D83)=1),X84,INDIRECT($C84&amp;"!"&amp;"$F"&amp;$D84)))</f>
        <v>0</v>
      </c>
      <c r="AH84" cm="1">
        <f t="array" aca="1" ref="AH84" ca="1">IF(INDIRECT($C84&amp;"!"&amp;"$G"&amp;$D84)-INDIRECT($C84&amp;"!"&amp;"$F"&amp;$D84)&lt;=0.5,0,IF(OR(INDIRECT($C84&amp;"!"&amp;"$G"&amp;$D84)=1,AND(INDIRECT($C84&amp;"!"&amp;"$G"&amp;$D84)&lt;&gt;1,INDIRECT($C84&amp;"!"&amp;"$G"&amp;$D84)&gt;Calculs!AG84+0.5)),Calculs!AG84+0.5,INDIRECT($C84&amp;"!"&amp;"$G"&amp;$D84)+ROUND(AG84,0)))</f>
        <v>0</v>
      </c>
      <c r="AI84">
        <f t="shared" ca="1" si="51"/>
        <v>0</v>
      </c>
      <c r="AJ84" cm="1">
        <f t="array" aca="1" ref="AJ84" ca="1">IF(AND(AG84=INT(AG84),INDIRECT($C84&amp;"!"&amp;"$F"&amp;$D84)&lt;&gt;""),AG84+1,ROUNDUP(AG84,0))</f>
        <v>0</v>
      </c>
      <c r="AK84">
        <f t="shared" ca="1" si="52"/>
        <v>0</v>
      </c>
      <c r="AL84" t="str">
        <f t="shared" ca="1" si="53"/>
        <v>Oui</v>
      </c>
      <c r="AM84">
        <f t="shared" ca="1" si="54"/>
        <v>0</v>
      </c>
      <c r="AN84" t="str">
        <f t="shared" ca="1" si="16"/>
        <v>Oui</v>
      </c>
      <c r="AO84" t="str">
        <f t="shared" ca="1" si="55"/>
        <v/>
      </c>
    </row>
    <row r="85" spans="1:41" x14ac:dyDescent="0.25">
      <c r="A85">
        <v>83</v>
      </c>
      <c r="B85">
        <f ca="1">Data!E85</f>
        <v>1</v>
      </c>
      <c r="C85" t="s">
        <v>64</v>
      </c>
      <c r="D85">
        <v>25</v>
      </c>
      <c r="E85" t="str">
        <f t="shared" ca="1" si="37"/>
        <v>Non</v>
      </c>
      <c r="F85" t="str">
        <f ca="1">IF(Data!$D85&gt;=3,"Oui","Non")</f>
        <v>Non</v>
      </c>
      <c r="G85" s="4" t="str" cm="1">
        <f t="array" aca="1" ref="G85" ca="1">IF(OR(AND(Data!$E85=4,ISBLANK(INDIRECT($C85&amp;"!"&amp;"$D"&amp;$D85&amp;":$I"&amp;$D85))),$E85="Oui"),_xlfn.SWITCH(Informations!$E$10,"Oui",0.5,"Non",0.4,"Erreur"),"NA")</f>
        <v>NA</v>
      </c>
      <c r="H85" s="14" cm="1">
        <f t="array" aca="1" ref="H85" ca="1">_xlfn.SWITCH($G85,"NA",(INDIRECT($C85&amp;"!"&amp;"$E"&amp;$D85))-(INDIRECT($C85&amp;"!"&amp;"$D"&amp;$D85)),0.4,$G85,0.5,$G85,"Erreur","Erreur","Erreur")</f>
        <v>0</v>
      </c>
      <c r="I85" cm="1">
        <f t="array" aca="1" ref="I85" ca="1">IF($G85="NA",INDIRECT($C85&amp;"!"&amp;"$H"&amp;$D85)+INDIRECT($C85&amp;"!"&amp;"$I"&amp;$D85)+INDIRECT($C85&amp;"!"&amp;"$J"&amp;$D85),0)</f>
        <v>0</v>
      </c>
      <c r="J85" cm="1">
        <f t="array" aca="1" ref="J85" ca="1">IF($G85="NA",(INDIRECT($C85&amp;"!"&amp;"$K"&amp;$D85)),0)</f>
        <v>0</v>
      </c>
      <c r="K85" s="4">
        <f t="shared" ca="1" si="36"/>
        <v>0</v>
      </c>
      <c r="L85" s="3">
        <f t="shared" ca="1" si="38"/>
        <v>0</v>
      </c>
      <c r="M85" s="5" cm="1">
        <f t="array" aca="1" ref="M85" ca="1">IF((INDIRECT($C85&amp;"!"&amp;"$D"&amp;$D85))="",,_xlfn.IFS(INDIRECT($C85&amp;"!"&amp;"$E"&amp;$D85)&lt;(1/3),INDIRECT($C85&amp;"!"&amp;"$E"&amp;$D85)-INDIRECT($C85&amp;"!"&amp;"$D"&amp;$D85),INDIRECT($C85&amp;"!"&amp;"$E"&amp;$D85)&gt;=(1/3),Data!$H$3-(INDIRECT($C85&amp;"!"&amp;"$D"&amp;$D85))))+INDIRECT($C85&amp;"!"&amp;"$H"&amp;$D85)</f>
        <v>0</v>
      </c>
      <c r="N85" s="5">
        <f t="shared" ca="1" si="39"/>
        <v>0</v>
      </c>
      <c r="O85" s="6">
        <f t="shared" ca="1" si="40"/>
        <v>0</v>
      </c>
      <c r="P85" s="5" cm="1">
        <f t="array" aca="1" ref="P85" ca="1">IF((INDIRECT($C85&amp;"!"&amp;"$D"&amp;$D85))="",,_xlfn.IFS(INDIRECT($C85&amp;"!"&amp;"$D"&amp;$D85)&gt;(2/3),INDIRECT($C85&amp;"!"&amp;"$E"&amp;$D85)-INDIRECT($C85&amp;"!"&amp;"$D"&amp;$D85),INDIRECT($C85&amp;"!"&amp;"$D"&amp;$D85)&lt;=(2/3),INDIRECT($C85&amp;"!"&amp;"$E"&amp;$D85)-Data!$H$4))+INDIRECT($C85&amp;"!"&amp;"$J"&amp;$D85)</f>
        <v>0</v>
      </c>
      <c r="Q85" s="4">
        <f t="shared" ca="1" si="41"/>
        <v>0</v>
      </c>
      <c r="R85" s="6">
        <f t="shared" ca="1" si="42"/>
        <v>0</v>
      </c>
      <c r="S85" s="4">
        <f ca="1">IF(VLOOKUP(A85,Data!B:E,4)&gt;=2,K85,N85+Q85)</f>
        <v>0</v>
      </c>
      <c r="T85" s="4">
        <f ca="1">IF(VLOOKUP(A85,Data!B:E,4)&gt;=2,,K85-N85-Q85)</f>
        <v>0</v>
      </c>
      <c r="V85" t="str">
        <f t="shared" ca="1" si="44"/>
        <v>Non</v>
      </c>
      <c r="W85" cm="1">
        <f t="array" aca="1" ref="W85" ca="1">_xlfn.IFS(AND(INDIRECT($C85&amp;"!"&amp;"$G"&amp;$D85)-INDIRECT($C85&amp;"!"&amp;"$F"&amp;$D85)&lt;0.5,INDIRECT($C85&amp;"!"&amp;"$G"&amp;$D85)=1,INDIRECT($C86&amp;"!"&amp;"$F"&amp;$D86)=0),0,AND(INDIRECT($C84&amp;"!"&amp;"$G"&amp;$D84)-INDIRECT($C84&amp;"!"&amp;"$F"&amp;$D84)&lt;0.5,INDIRECT($C84&amp;"!"&amp;"$G"&amp;$D84)=1,INDIRECT($C85&amp;"!"&amp;"$F"&amp;$D85)=0),INDIRECT($C84&amp;"!"&amp;"$F"&amp;$D84),AND(INDIRECT($C84&amp;"!"&amp;"$G"&amp;$D84)-INDIRECT($C84&amp;"!"&amp;"$F"&amp;$D84)&lt;=0.5,INDIRECT($C84&amp;"!"&amp;"$G"&amp;$D84)=1,INDIRECT($C85&amp;"!"&amp;"$F"&amp;$D85)=0),Calculs!X84,AND(INDIRECT($C85&amp;"!"&amp;"$F"&amp;$D85)=0,INDIRECT($C84&amp;"!"&amp;"$G"&amp;$D84)=1),AH84,TRUE,INDIRECT($C85&amp;"!"&amp;"$F"&amp;$D85))</f>
        <v>0</v>
      </c>
      <c r="X85" cm="1">
        <f t="array" aca="1" ref="X85" ca="1">IF(AND(INDIRECT($C85&amp;"!"&amp;"$G"&amp;$D85)-INDIRECT($C85&amp;"!"&amp;"$F"&amp;$D85)&lt;0.5,INDIRECT($C85&amp;"!"&amp;"$G"&amp;$D85)=1,INDIRECT($C86&amp;"!"&amp;"$F"&amp;$D86)=0),0,IF(OR(INDIRECT($C85&amp;"!"&amp;"$G"&amp;$D85)=1,AND(INDIRECT($C85&amp;"!"&amp;"$G"&amp;$D85)&lt;&gt;1,INDIRECT($C85&amp;"!"&amp;"$G"&amp;$D85)&gt;Calculs!W85+0.5)),Calculs!W85+0.5,INDIRECT($C85&amp;"!"&amp;"$G"&amp;$D85)+ROUND(W85,0)))</f>
        <v>0</v>
      </c>
      <c r="Y85">
        <f t="shared" ca="1" si="45"/>
        <v>0</v>
      </c>
      <c r="Z85" cm="1">
        <f t="array" aca="1" ref="Z85" ca="1">IF(AND(W85=INT(W85),INDIRECT($C85&amp;"!"&amp;"$F"&amp;$D85)&lt;&gt;""),W85+1,ROUNDUP(W85,0))</f>
        <v>0</v>
      </c>
      <c r="AA85">
        <f t="shared" ca="1" si="46"/>
        <v>0</v>
      </c>
      <c r="AB85" t="str">
        <f t="shared" ca="1" si="47"/>
        <v>Oui</v>
      </c>
      <c r="AC85">
        <f t="shared" ca="1" si="48"/>
        <v>0</v>
      </c>
      <c r="AD85" t="str">
        <f t="shared" ca="1" si="10"/>
        <v>Oui</v>
      </c>
      <c r="AE85" t="str">
        <f t="shared" ca="1" si="49"/>
        <v/>
      </c>
      <c r="AF85" t="str">
        <f t="shared" ca="1" si="50"/>
        <v>Non</v>
      </c>
      <c r="AG85" cm="1">
        <f t="array" aca="1" ref="AG85" ca="1">IF(INDIRECT($C85&amp;"!"&amp;"$G"&amp;$D85)-INDIRECT($C85&amp;"!"&amp;"$F"&amp;$D85)&lt;=0.5,0,IF(AND(INDIRECT($C85&amp;"!"&amp;"$F"&amp;$D85)=0,INDIRECT($C84&amp;"!"&amp;"$G"&amp;$D84)=1),X85,INDIRECT($C85&amp;"!"&amp;"$F"&amp;$D85)))</f>
        <v>0</v>
      </c>
      <c r="AH85" cm="1">
        <f t="array" aca="1" ref="AH85" ca="1">IF(INDIRECT($C85&amp;"!"&amp;"$G"&amp;$D85)-INDIRECT($C85&amp;"!"&amp;"$F"&amp;$D85)&lt;=0.5,0,IF(OR(INDIRECT($C85&amp;"!"&amp;"$G"&amp;$D85)=1,AND(INDIRECT($C85&amp;"!"&amp;"$G"&amp;$D85)&lt;&gt;1,INDIRECT($C85&amp;"!"&amp;"$G"&amp;$D85)&gt;Calculs!AG85+0.5)),Calculs!AG85+0.5,INDIRECT($C85&amp;"!"&amp;"$G"&amp;$D85)+ROUND(AG85,0)))</f>
        <v>0</v>
      </c>
      <c r="AI85">
        <f t="shared" ca="1" si="51"/>
        <v>0</v>
      </c>
      <c r="AJ85" cm="1">
        <f t="array" aca="1" ref="AJ85" ca="1">IF(AND(AG85=INT(AG85),INDIRECT($C85&amp;"!"&amp;"$F"&amp;$D85)&lt;&gt;""),AG85+1,ROUNDUP(AG85,0))</f>
        <v>0</v>
      </c>
      <c r="AK85">
        <f t="shared" ca="1" si="52"/>
        <v>0</v>
      </c>
      <c r="AL85" t="str">
        <f t="shared" ca="1" si="53"/>
        <v>Oui</v>
      </c>
      <c r="AM85">
        <f t="shared" ca="1" si="54"/>
        <v>0</v>
      </c>
      <c r="AN85" t="str">
        <f t="shared" ca="1" si="16"/>
        <v>Oui</v>
      </c>
      <c r="AO85" t="str">
        <f t="shared" ca="1" si="55"/>
        <v/>
      </c>
    </row>
    <row r="86" spans="1:41" x14ac:dyDescent="0.25">
      <c r="A86">
        <v>84</v>
      </c>
      <c r="B86">
        <f ca="1">Data!E86</f>
        <v>1</v>
      </c>
      <c r="C86" t="s">
        <v>64</v>
      </c>
      <c r="D86">
        <v>26</v>
      </c>
      <c r="E86" t="str">
        <f t="shared" ca="1" si="37"/>
        <v>Non</v>
      </c>
      <c r="F86" t="str">
        <f ca="1">IF(Data!$D86&gt;=3,"Oui","Non")</f>
        <v>Non</v>
      </c>
      <c r="G86" s="4" t="str" cm="1">
        <f t="array" aca="1" ref="G86" ca="1">IF(OR(AND(Data!$E86=4,ISBLANK(INDIRECT($C86&amp;"!"&amp;"$D"&amp;$D86&amp;":$I"&amp;$D86))),$E86="Oui"),_xlfn.SWITCH(Informations!$E$10,"Oui",0.5,"Non",0.4,"Erreur"),"NA")</f>
        <v>NA</v>
      </c>
      <c r="H86" s="14" cm="1">
        <f t="array" aca="1" ref="H86" ca="1">_xlfn.SWITCH($G86,"NA",(INDIRECT($C86&amp;"!"&amp;"$E"&amp;$D86))-(INDIRECT($C86&amp;"!"&amp;"$D"&amp;$D86)),0.4,$G86,0.5,$G86,"Erreur","Erreur","Erreur")</f>
        <v>0</v>
      </c>
      <c r="I86" cm="1">
        <f t="array" aca="1" ref="I86" ca="1">IF($G86="NA",INDIRECT($C86&amp;"!"&amp;"$H"&amp;$D86)+INDIRECT($C86&amp;"!"&amp;"$I"&amp;$D86)+INDIRECT($C86&amp;"!"&amp;"$J"&amp;$D86),0)</f>
        <v>0</v>
      </c>
      <c r="J86" cm="1">
        <f t="array" aca="1" ref="J86" ca="1">IF($G86="NA",(INDIRECT($C86&amp;"!"&amp;"$K"&amp;$D86)),0)</f>
        <v>0</v>
      </c>
      <c r="K86" s="4">
        <f t="shared" ca="1" si="36"/>
        <v>0</v>
      </c>
      <c r="L86" s="3">
        <f t="shared" ca="1" si="38"/>
        <v>0</v>
      </c>
      <c r="M86" s="5" cm="1">
        <f t="array" aca="1" ref="M86" ca="1">IF((INDIRECT($C86&amp;"!"&amp;"$D"&amp;$D86))="",,_xlfn.IFS(INDIRECT($C86&amp;"!"&amp;"$E"&amp;$D86)&lt;(1/3),INDIRECT($C86&amp;"!"&amp;"$E"&amp;$D86)-INDIRECT($C86&amp;"!"&amp;"$D"&amp;$D86),INDIRECT($C86&amp;"!"&amp;"$E"&amp;$D86)&gt;=(1/3),Data!$H$3-(INDIRECT($C86&amp;"!"&amp;"$D"&amp;$D86))))+INDIRECT($C86&amp;"!"&amp;"$H"&amp;$D86)</f>
        <v>0</v>
      </c>
      <c r="N86" s="5">
        <f t="shared" ca="1" si="39"/>
        <v>0</v>
      </c>
      <c r="O86" s="6">
        <f t="shared" ca="1" si="40"/>
        <v>0</v>
      </c>
      <c r="P86" s="5" cm="1">
        <f t="array" aca="1" ref="P86" ca="1">IF((INDIRECT($C86&amp;"!"&amp;"$D"&amp;$D86))="",,_xlfn.IFS(INDIRECT($C86&amp;"!"&amp;"$D"&amp;$D86)&gt;(2/3),INDIRECT($C86&amp;"!"&amp;"$E"&amp;$D86)-INDIRECT($C86&amp;"!"&amp;"$D"&amp;$D86),INDIRECT($C86&amp;"!"&amp;"$D"&amp;$D86)&lt;=(2/3),INDIRECT($C86&amp;"!"&amp;"$E"&amp;$D86)-Data!$H$4))+INDIRECT($C86&amp;"!"&amp;"$J"&amp;$D86)</f>
        <v>0</v>
      </c>
      <c r="Q86" s="4">
        <f t="shared" ca="1" si="41"/>
        <v>0</v>
      </c>
      <c r="R86" s="6">
        <f t="shared" ca="1" si="42"/>
        <v>0</v>
      </c>
      <c r="S86" s="4">
        <f ca="1">IF(VLOOKUP(A86,Data!B:E,4)&gt;=2,K86,N86+Q86)</f>
        <v>0</v>
      </c>
      <c r="T86" s="4">
        <f ca="1">IF(VLOOKUP(A86,Data!B:E,4)&gt;=2,,K86-N86-Q86)</f>
        <v>0</v>
      </c>
      <c r="V86" t="str">
        <f t="shared" ca="1" si="44"/>
        <v>Non</v>
      </c>
      <c r="W86" cm="1">
        <f t="array" aca="1" ref="W86" ca="1">_xlfn.IFS(AND(INDIRECT($C86&amp;"!"&amp;"$G"&amp;$D86)-INDIRECT($C86&amp;"!"&amp;"$F"&amp;$D86)&lt;0.5,INDIRECT($C86&amp;"!"&amp;"$G"&amp;$D86)=1,INDIRECT($C87&amp;"!"&amp;"$F"&amp;$D87)=0),0,AND(INDIRECT($C85&amp;"!"&amp;"$G"&amp;$D85)-INDIRECT($C85&amp;"!"&amp;"$F"&amp;$D85)&lt;0.5,INDIRECT($C85&amp;"!"&amp;"$G"&amp;$D85)=1,INDIRECT($C86&amp;"!"&amp;"$F"&amp;$D86)=0),INDIRECT($C85&amp;"!"&amp;"$F"&amp;$D85),AND(INDIRECT($C85&amp;"!"&amp;"$G"&amp;$D85)-INDIRECT($C85&amp;"!"&amp;"$F"&amp;$D85)&lt;=0.5,INDIRECT($C85&amp;"!"&amp;"$G"&amp;$D85)=1,INDIRECT($C86&amp;"!"&amp;"$F"&amp;$D86)=0),Calculs!X85,AND(INDIRECT($C86&amp;"!"&amp;"$F"&amp;$D86)=0,INDIRECT($C85&amp;"!"&amp;"$G"&amp;$D85)=1),AH85,TRUE,INDIRECT($C86&amp;"!"&amp;"$F"&amp;$D86))</f>
        <v>0</v>
      </c>
      <c r="X86" cm="1">
        <f t="array" aca="1" ref="X86" ca="1">IF(AND(INDIRECT($C86&amp;"!"&amp;"$G"&amp;$D86)-INDIRECT($C86&amp;"!"&amp;"$F"&amp;$D86)&lt;0.5,INDIRECT($C86&amp;"!"&amp;"$G"&amp;$D86)=1,INDIRECT($C87&amp;"!"&amp;"$F"&amp;$D87)=0),0,IF(OR(INDIRECT($C86&amp;"!"&amp;"$G"&amp;$D86)=1,AND(INDIRECT($C86&amp;"!"&amp;"$G"&amp;$D86)&lt;&gt;1,INDIRECT($C86&amp;"!"&amp;"$G"&amp;$D86)&gt;Calculs!W86+0.5)),Calculs!W86+0.5,INDIRECT($C86&amp;"!"&amp;"$G"&amp;$D86)+ROUND(W86,0)))</f>
        <v>0</v>
      </c>
      <c r="Y86">
        <f t="shared" ca="1" si="45"/>
        <v>0</v>
      </c>
      <c r="Z86" cm="1">
        <f t="array" aca="1" ref="Z86" ca="1">IF(AND(W86=INT(W86),INDIRECT($C86&amp;"!"&amp;"$F"&amp;$D86)&lt;&gt;""),W86+1,ROUNDUP(W86,0))</f>
        <v>0</v>
      </c>
      <c r="AA86">
        <f t="shared" ca="1" si="46"/>
        <v>0</v>
      </c>
      <c r="AB86" t="str">
        <f t="shared" ca="1" si="47"/>
        <v>Oui</v>
      </c>
      <c r="AC86">
        <f t="shared" ca="1" si="48"/>
        <v>0</v>
      </c>
      <c r="AD86" t="str">
        <f t="shared" ca="1" si="10"/>
        <v>Oui</v>
      </c>
      <c r="AE86" t="str">
        <f t="shared" ca="1" si="49"/>
        <v/>
      </c>
      <c r="AF86" t="str">
        <f t="shared" ca="1" si="50"/>
        <v>Non</v>
      </c>
      <c r="AG86" cm="1">
        <f t="array" aca="1" ref="AG86" ca="1">IF(INDIRECT($C86&amp;"!"&amp;"$G"&amp;$D86)-INDIRECT($C86&amp;"!"&amp;"$F"&amp;$D86)&lt;=0.5,0,IF(AND(INDIRECT($C86&amp;"!"&amp;"$F"&amp;$D86)=0,INDIRECT($C85&amp;"!"&amp;"$G"&amp;$D85)=1),X86,INDIRECT($C86&amp;"!"&amp;"$F"&amp;$D86)))</f>
        <v>0</v>
      </c>
      <c r="AH86" cm="1">
        <f t="array" aca="1" ref="AH86" ca="1">IF(INDIRECT($C86&amp;"!"&amp;"$G"&amp;$D86)-INDIRECT($C86&amp;"!"&amp;"$F"&amp;$D86)&lt;=0.5,0,IF(OR(INDIRECT($C86&amp;"!"&amp;"$G"&amp;$D86)=1,AND(INDIRECT($C86&amp;"!"&amp;"$G"&amp;$D86)&lt;&gt;1,INDIRECT($C86&amp;"!"&amp;"$G"&amp;$D86)&gt;Calculs!AG86+0.5)),Calculs!AG86+0.5,INDIRECT($C86&amp;"!"&amp;"$G"&amp;$D86)+ROUND(AG86,0)))</f>
        <v>0</v>
      </c>
      <c r="AI86">
        <f t="shared" ca="1" si="51"/>
        <v>0</v>
      </c>
      <c r="AJ86" cm="1">
        <f t="array" aca="1" ref="AJ86" ca="1">IF(AND(AG86=INT(AG86),INDIRECT($C86&amp;"!"&amp;"$F"&amp;$D86)&lt;&gt;""),AG86+1,ROUNDUP(AG86,0))</f>
        <v>0</v>
      </c>
      <c r="AK86">
        <f t="shared" ca="1" si="52"/>
        <v>0</v>
      </c>
      <c r="AL86" t="str">
        <f t="shared" ca="1" si="53"/>
        <v>Oui</v>
      </c>
      <c r="AM86">
        <f t="shared" ca="1" si="54"/>
        <v>0</v>
      </c>
      <c r="AN86" t="str">
        <f t="shared" ca="1" si="16"/>
        <v>Oui</v>
      </c>
      <c r="AO86" t="str">
        <f t="shared" ca="1" si="55"/>
        <v/>
      </c>
    </row>
    <row r="87" spans="1:41" x14ac:dyDescent="0.25">
      <c r="A87">
        <v>85</v>
      </c>
      <c r="B87">
        <f ca="1">Data!E87</f>
        <v>1</v>
      </c>
      <c r="C87" t="s">
        <v>64</v>
      </c>
      <c r="D87">
        <v>27</v>
      </c>
      <c r="E87" t="str">
        <f t="shared" ca="1" si="37"/>
        <v>Non</v>
      </c>
      <c r="F87" t="str">
        <f ca="1">IF(Data!$D87&gt;=3,"Oui","Non")</f>
        <v>Non</v>
      </c>
      <c r="G87" s="4" t="str" cm="1">
        <f t="array" aca="1" ref="G87" ca="1">IF(OR(AND(Data!$E87=4,ISBLANK(INDIRECT($C87&amp;"!"&amp;"$D"&amp;$D87&amp;":$I"&amp;$D87))),$E87="Oui"),_xlfn.SWITCH(Informations!$E$10,"Oui",0.5,"Non",0.4,"Erreur"),"NA")</f>
        <v>NA</v>
      </c>
      <c r="H87" s="14" cm="1">
        <f t="array" aca="1" ref="H87" ca="1">_xlfn.SWITCH($G87,"NA",(INDIRECT($C87&amp;"!"&amp;"$E"&amp;$D87))-(INDIRECT($C87&amp;"!"&amp;"$D"&amp;$D87)),0.4,$G87,0.5,$G87,"Erreur","Erreur","Erreur")</f>
        <v>0</v>
      </c>
      <c r="I87" cm="1">
        <f t="array" aca="1" ref="I87" ca="1">IF($G87="NA",INDIRECT($C87&amp;"!"&amp;"$H"&amp;$D87)+INDIRECT($C87&amp;"!"&amp;"$I"&amp;$D87)+INDIRECT($C87&amp;"!"&amp;"$J"&amp;$D87),0)</f>
        <v>0</v>
      </c>
      <c r="J87" cm="1">
        <f t="array" aca="1" ref="J87" ca="1">IF($G87="NA",(INDIRECT($C87&amp;"!"&amp;"$K"&amp;$D87)),0)</f>
        <v>0</v>
      </c>
      <c r="K87" s="4">
        <f t="shared" ca="1" si="36"/>
        <v>0</v>
      </c>
      <c r="L87" s="3">
        <f t="shared" ca="1" si="38"/>
        <v>0</v>
      </c>
      <c r="M87" s="5" cm="1">
        <f t="array" aca="1" ref="M87" ca="1">IF((INDIRECT($C87&amp;"!"&amp;"$D"&amp;$D87))="",,_xlfn.IFS(INDIRECT($C87&amp;"!"&amp;"$E"&amp;$D87)&lt;(1/3),INDIRECT($C87&amp;"!"&amp;"$E"&amp;$D87)-INDIRECT($C87&amp;"!"&amp;"$D"&amp;$D87),INDIRECT($C87&amp;"!"&amp;"$E"&amp;$D87)&gt;=(1/3),Data!$H$3-(INDIRECT($C87&amp;"!"&amp;"$D"&amp;$D87))))+INDIRECT($C87&amp;"!"&amp;"$H"&amp;$D87)</f>
        <v>0</v>
      </c>
      <c r="N87" s="5">
        <f t="shared" ca="1" si="39"/>
        <v>0</v>
      </c>
      <c r="O87" s="6">
        <f t="shared" ca="1" si="40"/>
        <v>0</v>
      </c>
      <c r="P87" s="5" cm="1">
        <f t="array" aca="1" ref="P87" ca="1">IF((INDIRECT($C87&amp;"!"&amp;"$D"&amp;$D87))="",,_xlfn.IFS(INDIRECT($C87&amp;"!"&amp;"$D"&amp;$D87)&gt;(2/3),INDIRECT($C87&amp;"!"&amp;"$E"&amp;$D87)-INDIRECT($C87&amp;"!"&amp;"$D"&amp;$D87),INDIRECT($C87&amp;"!"&amp;"$D"&amp;$D87)&lt;=(2/3),INDIRECT($C87&amp;"!"&amp;"$E"&amp;$D87)-Data!$H$4))+INDIRECT($C87&amp;"!"&amp;"$J"&amp;$D87)</f>
        <v>0</v>
      </c>
      <c r="Q87" s="4">
        <f t="shared" ca="1" si="41"/>
        <v>0</v>
      </c>
      <c r="R87" s="6">
        <f t="shared" ca="1" si="42"/>
        <v>0</v>
      </c>
      <c r="S87" s="4">
        <f ca="1">IF(VLOOKUP(A87,Data!B:E,4)&gt;=2,K87,N87+Q87)</f>
        <v>0</v>
      </c>
      <c r="T87" s="4">
        <f ca="1">IF(VLOOKUP(A87,Data!B:E,4)&gt;=2,,K87-N87-Q87)</f>
        <v>0</v>
      </c>
      <c r="V87" t="str">
        <f t="shared" ca="1" si="44"/>
        <v>Non</v>
      </c>
      <c r="W87" cm="1">
        <f t="array" aca="1" ref="W87" ca="1">_xlfn.IFS(AND(INDIRECT($C87&amp;"!"&amp;"$G"&amp;$D87)-INDIRECT($C87&amp;"!"&amp;"$F"&amp;$D87)&lt;0.5,INDIRECT($C87&amp;"!"&amp;"$G"&amp;$D87)=1,INDIRECT($C88&amp;"!"&amp;"$F"&amp;$D88)=0),0,AND(INDIRECT($C86&amp;"!"&amp;"$G"&amp;$D86)-INDIRECT($C86&amp;"!"&amp;"$F"&amp;$D86)&lt;0.5,INDIRECT($C86&amp;"!"&amp;"$G"&amp;$D86)=1,INDIRECT($C87&amp;"!"&amp;"$F"&amp;$D87)=0),INDIRECT($C86&amp;"!"&amp;"$F"&amp;$D86),AND(INDIRECT($C86&amp;"!"&amp;"$G"&amp;$D86)-INDIRECT($C86&amp;"!"&amp;"$F"&amp;$D86)&lt;=0.5,INDIRECT($C86&amp;"!"&amp;"$G"&amp;$D86)=1,INDIRECT($C87&amp;"!"&amp;"$F"&amp;$D87)=0),Calculs!X86,AND(INDIRECT($C87&amp;"!"&amp;"$F"&amp;$D87)=0,INDIRECT($C86&amp;"!"&amp;"$G"&amp;$D86)=1),AH86,TRUE,INDIRECT($C87&amp;"!"&amp;"$F"&amp;$D87))</f>
        <v>0</v>
      </c>
      <c r="X87" cm="1">
        <f t="array" aca="1" ref="X87" ca="1">IF(AND(INDIRECT($C87&amp;"!"&amp;"$G"&amp;$D87)-INDIRECT($C87&amp;"!"&amp;"$F"&amp;$D87)&lt;0.5,INDIRECT($C87&amp;"!"&amp;"$G"&amp;$D87)=1,INDIRECT($C88&amp;"!"&amp;"$F"&amp;$D88)=0),0,IF(OR(INDIRECT($C87&amp;"!"&amp;"$G"&amp;$D87)=1,AND(INDIRECT($C87&amp;"!"&amp;"$G"&amp;$D87)&lt;&gt;1,INDIRECT($C87&amp;"!"&amp;"$G"&amp;$D87)&gt;Calculs!W87+0.5)),Calculs!W87+0.5,INDIRECT($C87&amp;"!"&amp;"$G"&amp;$D87)+ROUND(W87,0)))</f>
        <v>0</v>
      </c>
      <c r="Y87">
        <f t="shared" ca="1" si="45"/>
        <v>0</v>
      </c>
      <c r="Z87" cm="1">
        <f t="array" aca="1" ref="Z87" ca="1">IF(AND(W87=INT(W87),INDIRECT($C87&amp;"!"&amp;"$F"&amp;$D87)&lt;&gt;""),W87+1,ROUNDUP(W87,0))</f>
        <v>0</v>
      </c>
      <c r="AA87">
        <f t="shared" ca="1" si="46"/>
        <v>0</v>
      </c>
      <c r="AB87" t="str">
        <f t="shared" ca="1" si="47"/>
        <v>Oui</v>
      </c>
      <c r="AC87">
        <f t="shared" ca="1" si="48"/>
        <v>0</v>
      </c>
      <c r="AD87" t="str">
        <f t="shared" ca="1" si="10"/>
        <v>Oui</v>
      </c>
      <c r="AE87" t="str">
        <f t="shared" ca="1" si="49"/>
        <v/>
      </c>
      <c r="AF87" t="str">
        <f t="shared" ca="1" si="50"/>
        <v>Non</v>
      </c>
      <c r="AG87" cm="1">
        <f t="array" aca="1" ref="AG87" ca="1">IF(INDIRECT($C87&amp;"!"&amp;"$G"&amp;$D87)-INDIRECT($C87&amp;"!"&amp;"$F"&amp;$D87)&lt;=0.5,0,IF(AND(INDIRECT($C87&amp;"!"&amp;"$F"&amp;$D87)=0,INDIRECT($C86&amp;"!"&amp;"$G"&amp;$D86)=1),X87,INDIRECT($C87&amp;"!"&amp;"$F"&amp;$D87)))</f>
        <v>0</v>
      </c>
      <c r="AH87" cm="1">
        <f t="array" aca="1" ref="AH87" ca="1">IF(INDIRECT($C87&amp;"!"&amp;"$G"&amp;$D87)-INDIRECT($C87&amp;"!"&amp;"$F"&amp;$D87)&lt;=0.5,0,IF(OR(INDIRECT($C87&amp;"!"&amp;"$G"&amp;$D87)=1,AND(INDIRECT($C87&amp;"!"&amp;"$G"&amp;$D87)&lt;&gt;1,INDIRECT($C87&amp;"!"&amp;"$G"&amp;$D87)&gt;Calculs!AG87+0.5)),Calculs!AG87+0.5,INDIRECT($C87&amp;"!"&amp;"$G"&amp;$D87)+ROUND(AG87,0)))</f>
        <v>0</v>
      </c>
      <c r="AI87">
        <f t="shared" ca="1" si="51"/>
        <v>0</v>
      </c>
      <c r="AJ87" cm="1">
        <f t="array" aca="1" ref="AJ87" ca="1">IF(AND(AG87=INT(AG87),INDIRECT($C87&amp;"!"&amp;"$F"&amp;$D87)&lt;&gt;""),AG87+1,ROUNDUP(AG87,0))</f>
        <v>0</v>
      </c>
      <c r="AK87">
        <f t="shared" ca="1" si="52"/>
        <v>0</v>
      </c>
      <c r="AL87" t="str">
        <f t="shared" ca="1" si="53"/>
        <v>Oui</v>
      </c>
      <c r="AM87">
        <f t="shared" ca="1" si="54"/>
        <v>0</v>
      </c>
      <c r="AN87" t="str">
        <f t="shared" ca="1" si="16"/>
        <v>Oui</v>
      </c>
      <c r="AO87" t="str">
        <f t="shared" ca="1" si="55"/>
        <v/>
      </c>
    </row>
    <row r="88" spans="1:41" x14ac:dyDescent="0.25">
      <c r="A88">
        <v>86</v>
      </c>
      <c r="B88">
        <f ca="1">Data!E88</f>
        <v>5</v>
      </c>
      <c r="C88" t="s">
        <v>64</v>
      </c>
      <c r="D88">
        <v>28</v>
      </c>
      <c r="E88" t="str">
        <f t="shared" ca="1" si="37"/>
        <v>Non</v>
      </c>
      <c r="F88" t="str">
        <f ca="1">IF(Data!$D88&gt;=3,"Oui","Non")</f>
        <v>Oui</v>
      </c>
      <c r="G88" s="4" t="str" cm="1">
        <f t="array" aca="1" ref="G88" ca="1">IF(OR(AND(Data!$E88=4,ISBLANK(INDIRECT($C88&amp;"!"&amp;"$D"&amp;$D88&amp;":$I"&amp;$D88))),$E88="Oui"),_xlfn.SWITCH(Informations!$E$10,"Oui",0.5,"Non",0.4,"Erreur"),"NA")</f>
        <v>NA</v>
      </c>
      <c r="H88" s="14" cm="1">
        <f t="array" aca="1" ref="H88" ca="1">_xlfn.SWITCH($G88,"NA",(INDIRECT($C88&amp;"!"&amp;"$E"&amp;$D88))-(INDIRECT($C88&amp;"!"&amp;"$D"&amp;$D88)),0.4,$G88,0.5,$G88,"Erreur","Erreur","Erreur")</f>
        <v>0</v>
      </c>
      <c r="I88" cm="1">
        <f t="array" aca="1" ref="I88" ca="1">IF($G88="NA",INDIRECT($C88&amp;"!"&amp;"$H"&amp;$D88)+INDIRECT($C88&amp;"!"&amp;"$I"&amp;$D88)+INDIRECT($C88&amp;"!"&amp;"$J"&amp;$D88),0)</f>
        <v>0</v>
      </c>
      <c r="J88" cm="1">
        <f t="array" aca="1" ref="J88" ca="1">IF($G88="NA",(INDIRECT($C88&amp;"!"&amp;"$K"&amp;$D88)),0)</f>
        <v>0</v>
      </c>
      <c r="K88" s="4">
        <f t="shared" ca="1" si="36"/>
        <v>0</v>
      </c>
      <c r="L88" s="3">
        <f t="shared" ca="1" si="38"/>
        <v>0</v>
      </c>
      <c r="M88" s="5" cm="1">
        <f t="array" aca="1" ref="M88" ca="1">IF((INDIRECT($C88&amp;"!"&amp;"$D"&amp;$D88))="",,_xlfn.IFS(INDIRECT($C88&amp;"!"&amp;"$E"&amp;$D88)&lt;(1/3),INDIRECT($C88&amp;"!"&amp;"$E"&amp;$D88)-INDIRECT($C88&amp;"!"&amp;"$D"&amp;$D88),INDIRECT($C88&amp;"!"&amp;"$E"&amp;$D88)&gt;=(1/3),Data!$H$3-(INDIRECT($C88&amp;"!"&amp;"$D"&amp;$D88))))+INDIRECT($C88&amp;"!"&amp;"$H"&amp;$D88)</f>
        <v>0</v>
      </c>
      <c r="N88" s="5">
        <f t="shared" ca="1" si="39"/>
        <v>0</v>
      </c>
      <c r="O88" s="6">
        <f t="shared" ca="1" si="40"/>
        <v>0</v>
      </c>
      <c r="P88" s="5" cm="1">
        <f t="array" aca="1" ref="P88" ca="1">IF((INDIRECT($C88&amp;"!"&amp;"$D"&amp;$D88))="",,_xlfn.IFS(INDIRECT($C88&amp;"!"&amp;"$D"&amp;$D88)&gt;(2/3),INDIRECT($C88&amp;"!"&amp;"$E"&amp;$D88)-INDIRECT($C88&amp;"!"&amp;"$D"&amp;$D88),INDIRECT($C88&amp;"!"&amp;"$D"&amp;$D88)&lt;=(2/3),INDIRECT($C88&amp;"!"&amp;"$E"&amp;$D88)-Data!$H$4))+INDIRECT($C88&amp;"!"&amp;"$J"&amp;$D88)</f>
        <v>0</v>
      </c>
      <c r="Q88" s="4">
        <f t="shared" ca="1" si="41"/>
        <v>0</v>
      </c>
      <c r="R88" s="6">
        <f t="shared" ca="1" si="42"/>
        <v>0</v>
      </c>
      <c r="S88" s="4">
        <f ca="1">IF(VLOOKUP(A88,Data!B:E,4)&gt;=2,K88,N88+Q88)</f>
        <v>0</v>
      </c>
      <c r="T88" s="4">
        <f ca="1">IF(VLOOKUP(A88,Data!B:E,4)&gt;=2,,K88-N88-Q88)</f>
        <v>0</v>
      </c>
      <c r="V88" t="str">
        <f t="shared" ca="1" si="44"/>
        <v>Non</v>
      </c>
      <c r="W88" cm="1">
        <f t="array" aca="1" ref="W88" ca="1">_xlfn.IFS(AND(INDIRECT($C88&amp;"!"&amp;"$G"&amp;$D88)-INDIRECT($C88&amp;"!"&amp;"$F"&amp;$D88)&lt;0.5,INDIRECT($C88&amp;"!"&amp;"$G"&amp;$D88)=1,INDIRECT($C89&amp;"!"&amp;"$F"&amp;$D89)=0),0,AND(INDIRECT($C87&amp;"!"&amp;"$G"&amp;$D87)-INDIRECT($C87&amp;"!"&amp;"$F"&amp;$D87)&lt;0.5,INDIRECT($C87&amp;"!"&amp;"$G"&amp;$D87)=1,INDIRECT($C88&amp;"!"&amp;"$F"&amp;$D88)=0),INDIRECT($C87&amp;"!"&amp;"$F"&amp;$D87),AND(INDIRECT($C87&amp;"!"&amp;"$G"&amp;$D87)-INDIRECT($C87&amp;"!"&amp;"$F"&amp;$D87)&lt;=0.5,INDIRECT($C87&amp;"!"&amp;"$G"&amp;$D87)=1,INDIRECT($C88&amp;"!"&amp;"$F"&amp;$D88)=0),Calculs!X87,AND(INDIRECT($C88&amp;"!"&amp;"$F"&amp;$D88)=0,INDIRECT($C87&amp;"!"&amp;"$G"&amp;$D87)=1),AH87,TRUE,INDIRECT($C88&amp;"!"&amp;"$F"&amp;$D88))</f>
        <v>0</v>
      </c>
      <c r="X88" cm="1">
        <f t="array" aca="1" ref="X88" ca="1">IF(AND(INDIRECT($C88&amp;"!"&amp;"$G"&amp;$D88)-INDIRECT($C88&amp;"!"&amp;"$F"&amp;$D88)&lt;0.5,INDIRECT($C88&amp;"!"&amp;"$G"&amp;$D88)=1,INDIRECT($C89&amp;"!"&amp;"$F"&amp;$D89)=0),0,IF(OR(INDIRECT($C88&amp;"!"&amp;"$G"&amp;$D88)=1,AND(INDIRECT($C88&amp;"!"&amp;"$G"&amp;$D88)&lt;&gt;1,INDIRECT($C88&amp;"!"&amp;"$G"&amp;$D88)&gt;Calculs!W88+0.5)),Calculs!W88+0.5,INDIRECT($C88&amp;"!"&amp;"$G"&amp;$D88)+ROUND(W88,0)))</f>
        <v>0</v>
      </c>
      <c r="Y88">
        <f t="shared" ca="1" si="45"/>
        <v>0</v>
      </c>
      <c r="Z88" cm="1">
        <f t="array" aca="1" ref="Z88" ca="1">IF(AND(W88=INT(W88),INDIRECT($C88&amp;"!"&amp;"$F"&amp;$D88)&lt;&gt;""),W88+1,ROUNDUP(W88,0))</f>
        <v>0</v>
      </c>
      <c r="AA88">
        <f t="shared" ca="1" si="46"/>
        <v>0</v>
      </c>
      <c r="AB88" t="str">
        <f t="shared" ca="1" si="47"/>
        <v>Oui</v>
      </c>
      <c r="AC88">
        <f t="shared" ca="1" si="48"/>
        <v>0</v>
      </c>
      <c r="AD88" t="str">
        <f t="shared" ca="1" si="10"/>
        <v>Oui</v>
      </c>
      <c r="AE88" t="str">
        <f t="shared" ca="1" si="49"/>
        <v/>
      </c>
      <c r="AF88" t="str">
        <f t="shared" ca="1" si="50"/>
        <v>Non</v>
      </c>
      <c r="AG88" cm="1">
        <f t="array" aca="1" ref="AG88" ca="1">IF(INDIRECT($C88&amp;"!"&amp;"$G"&amp;$D88)-INDIRECT($C88&amp;"!"&amp;"$F"&amp;$D88)&lt;=0.5,0,IF(AND(INDIRECT($C88&amp;"!"&amp;"$F"&amp;$D88)=0,INDIRECT($C87&amp;"!"&amp;"$G"&amp;$D87)=1),X88,INDIRECT($C88&amp;"!"&amp;"$F"&amp;$D88)))</f>
        <v>0</v>
      </c>
      <c r="AH88" cm="1">
        <f t="array" aca="1" ref="AH88" ca="1">IF(INDIRECT($C88&amp;"!"&amp;"$G"&amp;$D88)-INDIRECT($C88&amp;"!"&amp;"$F"&amp;$D88)&lt;=0.5,0,IF(OR(INDIRECT($C88&amp;"!"&amp;"$G"&amp;$D88)=1,AND(INDIRECT($C88&amp;"!"&amp;"$G"&amp;$D88)&lt;&gt;1,INDIRECT($C88&amp;"!"&amp;"$G"&amp;$D88)&gt;Calculs!AG88+0.5)),Calculs!AG88+0.5,INDIRECT($C88&amp;"!"&amp;"$G"&amp;$D88)+ROUND(AG88,0)))</f>
        <v>0</v>
      </c>
      <c r="AI88">
        <f t="shared" ca="1" si="51"/>
        <v>0</v>
      </c>
      <c r="AJ88" cm="1">
        <f t="array" aca="1" ref="AJ88" ca="1">IF(AND(AG88=INT(AG88),INDIRECT($C88&amp;"!"&amp;"$F"&amp;$D88)&lt;&gt;""),AG88+1,ROUNDUP(AG88,0))</f>
        <v>0</v>
      </c>
      <c r="AK88">
        <f t="shared" ca="1" si="52"/>
        <v>0</v>
      </c>
      <c r="AL88" t="str">
        <f t="shared" ca="1" si="53"/>
        <v>Oui</v>
      </c>
      <c r="AM88">
        <f t="shared" ca="1" si="54"/>
        <v>0</v>
      </c>
      <c r="AN88" t="str">
        <f t="shared" ca="1" si="16"/>
        <v>Oui</v>
      </c>
      <c r="AO88" t="str">
        <f t="shared" ca="1" si="55"/>
        <v/>
      </c>
    </row>
    <row r="89" spans="1:41" x14ac:dyDescent="0.25">
      <c r="A89">
        <v>87</v>
      </c>
      <c r="B89">
        <f ca="1">Data!E89</f>
        <v>3</v>
      </c>
      <c r="C89" t="s">
        <v>64</v>
      </c>
      <c r="D89">
        <v>29</v>
      </c>
      <c r="E89" t="str">
        <f t="shared" ca="1" si="37"/>
        <v>Non</v>
      </c>
      <c r="F89" t="str">
        <f ca="1">IF(Data!$D89&gt;=3,"Oui","Non")</f>
        <v>Non</v>
      </c>
      <c r="G89" s="4" t="str" cm="1">
        <f t="array" aca="1" ref="G89" ca="1">IF(OR(AND(Data!$E89=4,ISBLANK(INDIRECT($C89&amp;"!"&amp;"$D"&amp;$D89&amp;":$I"&amp;$D89))),$E89="Oui"),_xlfn.SWITCH(Informations!$E$10,"Oui",0.5,"Non",0.4,"Erreur"),"NA")</f>
        <v>NA</v>
      </c>
      <c r="H89" s="14" cm="1">
        <f t="array" aca="1" ref="H89" ca="1">_xlfn.SWITCH($G89,"NA",(INDIRECT($C89&amp;"!"&amp;"$E"&amp;$D89))-(INDIRECT($C89&amp;"!"&amp;"$D"&amp;$D89)),0.4,$G89,0.5,$G89,"Erreur","Erreur","Erreur")</f>
        <v>0</v>
      </c>
      <c r="I89" cm="1">
        <f t="array" aca="1" ref="I89" ca="1">IF($G89="NA",INDIRECT($C89&amp;"!"&amp;"$H"&amp;$D89)+INDIRECT($C89&amp;"!"&amp;"$I"&amp;$D89)+INDIRECT($C89&amp;"!"&amp;"$J"&amp;$D89),0)</f>
        <v>0</v>
      </c>
      <c r="J89" cm="1">
        <f t="array" aca="1" ref="J89" ca="1">IF($G89="NA",(INDIRECT($C89&amp;"!"&amp;"$K"&amp;$D89)),0)</f>
        <v>0</v>
      </c>
      <c r="K89" s="4">
        <f t="shared" ca="1" si="36"/>
        <v>0</v>
      </c>
      <c r="L89" s="3">
        <f t="shared" ca="1" si="38"/>
        <v>0</v>
      </c>
      <c r="M89" s="5" cm="1">
        <f t="array" aca="1" ref="M89" ca="1">IF((INDIRECT($C89&amp;"!"&amp;"$D"&amp;$D89))="",,_xlfn.IFS(INDIRECT($C89&amp;"!"&amp;"$E"&amp;$D89)&lt;(1/3),INDIRECT($C89&amp;"!"&amp;"$E"&amp;$D89)-INDIRECT($C89&amp;"!"&amp;"$D"&amp;$D89),INDIRECT($C89&amp;"!"&amp;"$E"&amp;$D89)&gt;=(1/3),Data!$H$3-(INDIRECT($C89&amp;"!"&amp;"$D"&amp;$D89))))+INDIRECT($C89&amp;"!"&amp;"$H"&amp;$D89)</f>
        <v>0</v>
      </c>
      <c r="N89" s="5">
        <f t="shared" ca="1" si="39"/>
        <v>0</v>
      </c>
      <c r="O89" s="6">
        <f t="shared" ca="1" si="40"/>
        <v>0</v>
      </c>
      <c r="P89" s="5" cm="1">
        <f t="array" aca="1" ref="P89" ca="1">IF((INDIRECT($C89&amp;"!"&amp;"$D"&amp;$D89))="",,_xlfn.IFS(INDIRECT($C89&amp;"!"&amp;"$D"&amp;$D89)&gt;(2/3),INDIRECT($C89&amp;"!"&amp;"$E"&amp;$D89)-INDIRECT($C89&amp;"!"&amp;"$D"&amp;$D89),INDIRECT($C89&amp;"!"&amp;"$D"&amp;$D89)&lt;=(2/3),INDIRECT($C89&amp;"!"&amp;"$E"&amp;$D89)-Data!$H$4))+INDIRECT($C89&amp;"!"&amp;"$J"&amp;$D89)</f>
        <v>0</v>
      </c>
      <c r="Q89" s="4">
        <f t="shared" ca="1" si="41"/>
        <v>0</v>
      </c>
      <c r="R89" s="6">
        <f t="shared" ca="1" si="42"/>
        <v>0</v>
      </c>
      <c r="S89" s="4">
        <f ca="1">IF(VLOOKUP(A89,Data!B:E,4)&gt;=2,K89,N89+Q89)</f>
        <v>0</v>
      </c>
      <c r="T89" s="4">
        <f ca="1">IF(VLOOKUP(A89,Data!B:E,4)&gt;=2,,K89-N89-Q89)</f>
        <v>0</v>
      </c>
      <c r="U89" s="4">
        <f t="shared" ref="U89" ca="1" si="58">SUM(K83:K89)</f>
        <v>0</v>
      </c>
      <c r="V89" t="str">
        <f t="shared" ca="1" si="44"/>
        <v>Non</v>
      </c>
      <c r="W89" cm="1">
        <f t="array" aca="1" ref="W89" ca="1">_xlfn.IFS(AND(INDIRECT($C89&amp;"!"&amp;"$G"&amp;$D89)-INDIRECT($C89&amp;"!"&amp;"$F"&amp;$D89)&lt;0.5,INDIRECT($C89&amp;"!"&amp;"$G"&amp;$D89)=1,INDIRECT($C90&amp;"!"&amp;"$F"&amp;$D90)=0),0,AND(INDIRECT($C88&amp;"!"&amp;"$G"&amp;$D88)-INDIRECT($C88&amp;"!"&amp;"$F"&amp;$D88)&lt;0.5,INDIRECT($C88&amp;"!"&amp;"$G"&amp;$D88)=1,INDIRECT($C89&amp;"!"&amp;"$F"&amp;$D89)=0),INDIRECT($C88&amp;"!"&amp;"$F"&amp;$D88),AND(INDIRECT($C88&amp;"!"&amp;"$G"&amp;$D88)-INDIRECT($C88&amp;"!"&amp;"$F"&amp;$D88)&lt;=0.5,INDIRECT($C88&amp;"!"&amp;"$G"&amp;$D88)=1,INDIRECT($C89&amp;"!"&amp;"$F"&amp;$D89)=0),Calculs!X88,AND(INDIRECT($C89&amp;"!"&amp;"$F"&amp;$D89)=0,INDIRECT($C88&amp;"!"&amp;"$G"&amp;$D88)=1),AH88,TRUE,INDIRECT($C89&amp;"!"&amp;"$F"&amp;$D89))</f>
        <v>0</v>
      </c>
      <c r="X89" cm="1">
        <f t="array" aca="1" ref="X89" ca="1">IF(AND(INDIRECT($C89&amp;"!"&amp;"$G"&amp;$D89)-INDIRECT($C89&amp;"!"&amp;"$F"&amp;$D89)&lt;0.5,INDIRECT($C89&amp;"!"&amp;"$G"&amp;$D89)=1,INDIRECT($C90&amp;"!"&amp;"$F"&amp;$D90)=0),0,IF(OR(INDIRECT($C89&amp;"!"&amp;"$G"&amp;$D89)=1,AND(INDIRECT($C89&amp;"!"&amp;"$G"&amp;$D89)&lt;&gt;1,INDIRECT($C89&amp;"!"&amp;"$G"&amp;$D89)&gt;Calculs!W89+0.5)),Calculs!W89+0.5,INDIRECT($C89&amp;"!"&amp;"$G"&amp;$D89)+ROUND(W89,0)))</f>
        <v>0</v>
      </c>
      <c r="Y89">
        <f t="shared" ca="1" si="45"/>
        <v>0</v>
      </c>
      <c r="Z89" cm="1">
        <f t="array" aca="1" ref="Z89" ca="1">IF(AND(W89=INT(W89),INDIRECT($C89&amp;"!"&amp;"$F"&amp;$D89)&lt;&gt;""),W89+1,ROUNDUP(W89,0))</f>
        <v>0</v>
      </c>
      <c r="AA89">
        <f t="shared" ca="1" si="46"/>
        <v>0</v>
      </c>
      <c r="AB89" t="str">
        <f t="shared" ca="1" si="47"/>
        <v>Oui</v>
      </c>
      <c r="AC89">
        <f t="shared" ca="1" si="48"/>
        <v>0</v>
      </c>
      <c r="AD89" t="str">
        <f t="shared" ca="1" si="10"/>
        <v>Oui</v>
      </c>
      <c r="AE89" t="str">
        <f t="shared" ca="1" si="49"/>
        <v/>
      </c>
      <c r="AF89" t="str">
        <f t="shared" ca="1" si="50"/>
        <v>Non</v>
      </c>
      <c r="AG89" cm="1">
        <f t="array" aca="1" ref="AG89" ca="1">IF(INDIRECT($C89&amp;"!"&amp;"$G"&amp;$D89)-INDIRECT($C89&amp;"!"&amp;"$F"&amp;$D89)&lt;=0.5,0,IF(AND(INDIRECT($C89&amp;"!"&amp;"$F"&amp;$D89)=0,INDIRECT($C88&amp;"!"&amp;"$G"&amp;$D88)=1),X89,INDIRECT($C89&amp;"!"&amp;"$F"&amp;$D89)))</f>
        <v>0</v>
      </c>
      <c r="AH89" cm="1">
        <f t="array" aca="1" ref="AH89" ca="1">IF(INDIRECT($C89&amp;"!"&amp;"$G"&amp;$D89)-INDIRECT($C89&amp;"!"&amp;"$F"&amp;$D89)&lt;=0.5,0,IF(OR(INDIRECT($C89&amp;"!"&amp;"$G"&amp;$D89)=1,AND(INDIRECT($C89&amp;"!"&amp;"$G"&amp;$D89)&lt;&gt;1,INDIRECT($C89&amp;"!"&amp;"$G"&amp;$D89)&gt;Calculs!AG89+0.5)),Calculs!AG89+0.5,INDIRECT($C89&amp;"!"&amp;"$G"&amp;$D89)+ROUND(AG89,0)))</f>
        <v>0</v>
      </c>
      <c r="AI89">
        <f t="shared" ca="1" si="51"/>
        <v>0</v>
      </c>
      <c r="AJ89" cm="1">
        <f t="array" aca="1" ref="AJ89" ca="1">IF(AND(AG89=INT(AG89),INDIRECT($C89&amp;"!"&amp;"$F"&amp;$D89)&lt;&gt;""),AG89+1,ROUNDUP(AG89,0))</f>
        <v>0</v>
      </c>
      <c r="AK89">
        <f t="shared" ca="1" si="52"/>
        <v>0</v>
      </c>
      <c r="AL89" t="str">
        <f t="shared" ca="1" si="53"/>
        <v>Oui</v>
      </c>
      <c r="AM89">
        <f t="shared" ca="1" si="54"/>
        <v>0</v>
      </c>
      <c r="AN89" t="str">
        <f t="shared" ca="1" si="16"/>
        <v>Oui</v>
      </c>
      <c r="AO89" t="str">
        <f t="shared" ca="1" si="55"/>
        <v/>
      </c>
    </row>
    <row r="90" spans="1:41" x14ac:dyDescent="0.25">
      <c r="A90">
        <v>88</v>
      </c>
      <c r="B90">
        <f ca="1">Data!E90</f>
        <v>1</v>
      </c>
      <c r="C90" t="s">
        <v>64</v>
      </c>
      <c r="D90">
        <v>30</v>
      </c>
      <c r="E90" t="str">
        <f t="shared" ca="1" si="37"/>
        <v>Non</v>
      </c>
      <c r="F90" t="str">
        <f ca="1">IF(Data!$D90&gt;=3,"Oui","Non")</f>
        <v>Non</v>
      </c>
      <c r="G90" s="4" t="str" cm="1">
        <f t="array" aca="1" ref="G90" ca="1">IF(OR(AND(Data!$E90=4,ISBLANK(INDIRECT($C90&amp;"!"&amp;"$D"&amp;$D90&amp;":$I"&amp;$D90))),$E90="Oui"),_xlfn.SWITCH(Informations!$E$10,"Oui",0.5,"Non",0.4,"Erreur"),"NA")</f>
        <v>NA</v>
      </c>
      <c r="H90" s="14" cm="1">
        <f t="array" aca="1" ref="H90" ca="1">_xlfn.SWITCH($G90,"NA",(INDIRECT($C90&amp;"!"&amp;"$E"&amp;$D90))-(INDIRECT($C90&amp;"!"&amp;"$D"&amp;$D90)),0.4,$G90,0.5,$G90,"Erreur","Erreur","Erreur")</f>
        <v>0</v>
      </c>
      <c r="I90" cm="1">
        <f t="array" aca="1" ref="I90" ca="1">IF($G90="NA",INDIRECT($C90&amp;"!"&amp;"$H"&amp;$D90)+INDIRECT($C90&amp;"!"&amp;"$I"&amp;$D90)+INDIRECT($C90&amp;"!"&amp;"$J"&amp;$D90),0)</f>
        <v>0</v>
      </c>
      <c r="J90" cm="1">
        <f t="array" aca="1" ref="J90" ca="1">IF($G90="NA",(INDIRECT($C90&amp;"!"&amp;"$K"&amp;$D90)),0)</f>
        <v>0</v>
      </c>
      <c r="K90" s="4">
        <f t="shared" ca="1" si="36"/>
        <v>0</v>
      </c>
      <c r="L90" s="3">
        <f t="shared" ca="1" si="38"/>
        <v>0</v>
      </c>
      <c r="M90" s="5" cm="1">
        <f t="array" aca="1" ref="M90" ca="1">IF((INDIRECT($C90&amp;"!"&amp;"$D"&amp;$D90))="",,_xlfn.IFS(INDIRECT($C90&amp;"!"&amp;"$E"&amp;$D90)&lt;(1/3),INDIRECT($C90&amp;"!"&amp;"$E"&amp;$D90)-INDIRECT($C90&amp;"!"&amp;"$D"&amp;$D90),INDIRECT($C90&amp;"!"&amp;"$E"&amp;$D90)&gt;=(1/3),Data!$H$3-(INDIRECT($C90&amp;"!"&amp;"$D"&amp;$D90))))+INDIRECT($C90&amp;"!"&amp;"$H"&amp;$D90)</f>
        <v>0</v>
      </c>
      <c r="N90" s="5">
        <f t="shared" ca="1" si="39"/>
        <v>0</v>
      </c>
      <c r="O90" s="6">
        <f t="shared" ca="1" si="40"/>
        <v>0</v>
      </c>
      <c r="P90" s="5" cm="1">
        <f t="array" aca="1" ref="P90" ca="1">IF((INDIRECT($C90&amp;"!"&amp;"$D"&amp;$D90))="",,_xlfn.IFS(INDIRECT($C90&amp;"!"&amp;"$D"&amp;$D90)&gt;(2/3),INDIRECT($C90&amp;"!"&amp;"$E"&amp;$D90)-INDIRECT($C90&amp;"!"&amp;"$D"&amp;$D90),INDIRECT($C90&amp;"!"&amp;"$D"&amp;$D90)&lt;=(2/3),INDIRECT($C90&amp;"!"&amp;"$E"&amp;$D90)-Data!$H$4))+INDIRECT($C90&amp;"!"&amp;"$J"&amp;$D90)</f>
        <v>0</v>
      </c>
      <c r="Q90" s="4">
        <f t="shared" ca="1" si="41"/>
        <v>0</v>
      </c>
      <c r="R90" s="6">
        <f t="shared" ca="1" si="42"/>
        <v>0</v>
      </c>
      <c r="S90" s="4">
        <f ca="1">IF(VLOOKUP(A90,Data!B:E,4)&gt;=2,K90,N90+Q90)</f>
        <v>0</v>
      </c>
      <c r="T90" s="4">
        <f ca="1">IF(VLOOKUP(A90,Data!B:E,4)&gt;=2,,K90-N90-Q90)</f>
        <v>0</v>
      </c>
      <c r="V90" t="str">
        <f t="shared" ca="1" si="44"/>
        <v>Non</v>
      </c>
      <c r="W90" cm="1">
        <f t="array" aca="1" ref="W90" ca="1">_xlfn.IFS(AND(INDIRECT($C90&amp;"!"&amp;"$G"&amp;$D90)-INDIRECT($C90&amp;"!"&amp;"$F"&amp;$D90)&lt;0.5,INDIRECT($C90&amp;"!"&amp;"$G"&amp;$D90)=1,INDIRECT($C91&amp;"!"&amp;"$F"&amp;$D91)=0),0,AND(INDIRECT($C89&amp;"!"&amp;"$G"&amp;$D89)-INDIRECT($C89&amp;"!"&amp;"$F"&amp;$D89)&lt;0.5,INDIRECT($C89&amp;"!"&amp;"$G"&amp;$D89)=1,INDIRECT($C90&amp;"!"&amp;"$F"&amp;$D90)=0),INDIRECT($C89&amp;"!"&amp;"$F"&amp;$D89),AND(INDIRECT($C89&amp;"!"&amp;"$G"&amp;$D89)-INDIRECT($C89&amp;"!"&amp;"$F"&amp;$D89)&lt;=0.5,INDIRECT($C89&amp;"!"&amp;"$G"&amp;$D89)=1,INDIRECT($C90&amp;"!"&amp;"$F"&amp;$D90)=0),Calculs!X89,AND(INDIRECT($C90&amp;"!"&amp;"$F"&amp;$D90)=0,INDIRECT($C89&amp;"!"&amp;"$G"&amp;$D89)=1),AH89,TRUE,INDIRECT($C90&amp;"!"&amp;"$F"&amp;$D90))</f>
        <v>0</v>
      </c>
      <c r="X90" cm="1">
        <f t="array" aca="1" ref="X90" ca="1">IF(AND(INDIRECT($C90&amp;"!"&amp;"$G"&amp;$D90)-INDIRECT($C90&amp;"!"&amp;"$F"&amp;$D90)&lt;0.5,INDIRECT($C90&amp;"!"&amp;"$G"&amp;$D90)=1,INDIRECT($C91&amp;"!"&amp;"$F"&amp;$D91)=0),0,IF(OR(INDIRECT($C90&amp;"!"&amp;"$G"&amp;$D90)=1,AND(INDIRECT($C90&amp;"!"&amp;"$G"&amp;$D90)&lt;&gt;1,INDIRECT($C90&amp;"!"&amp;"$G"&amp;$D90)&gt;Calculs!W90+0.5)),Calculs!W90+0.5,INDIRECT($C90&amp;"!"&amp;"$G"&amp;$D90)+ROUND(W90,0)))</f>
        <v>0</v>
      </c>
      <c r="Y90">
        <f t="shared" ca="1" si="45"/>
        <v>0</v>
      </c>
      <c r="Z90" cm="1">
        <f t="array" aca="1" ref="Z90" ca="1">IF(AND(W90=INT(W90),INDIRECT($C90&amp;"!"&amp;"$F"&amp;$D90)&lt;&gt;""),W90+1,ROUNDUP(W90,0))</f>
        <v>0</v>
      </c>
      <c r="AA90">
        <f t="shared" ca="1" si="46"/>
        <v>0</v>
      </c>
      <c r="AB90" t="str">
        <f t="shared" ca="1" si="47"/>
        <v>Oui</v>
      </c>
      <c r="AC90">
        <f t="shared" ca="1" si="48"/>
        <v>0</v>
      </c>
      <c r="AD90" t="str">
        <f t="shared" ca="1" si="10"/>
        <v>Oui</v>
      </c>
      <c r="AE90" t="str">
        <f t="shared" ca="1" si="49"/>
        <v/>
      </c>
      <c r="AF90" t="str">
        <f t="shared" ca="1" si="50"/>
        <v>Non</v>
      </c>
      <c r="AG90" cm="1">
        <f t="array" aca="1" ref="AG90" ca="1">IF(INDIRECT($C90&amp;"!"&amp;"$G"&amp;$D90)-INDIRECT($C90&amp;"!"&amp;"$F"&amp;$D90)&lt;=0.5,0,IF(AND(INDIRECT($C90&amp;"!"&amp;"$F"&amp;$D90)=0,INDIRECT($C89&amp;"!"&amp;"$G"&amp;$D89)=1),X90,INDIRECT($C90&amp;"!"&amp;"$F"&amp;$D90)))</f>
        <v>0</v>
      </c>
      <c r="AH90" cm="1">
        <f t="array" aca="1" ref="AH90" ca="1">IF(INDIRECT($C90&amp;"!"&amp;"$G"&amp;$D90)-INDIRECT($C90&amp;"!"&amp;"$F"&amp;$D90)&lt;=0.5,0,IF(OR(INDIRECT($C90&amp;"!"&amp;"$G"&amp;$D90)=1,AND(INDIRECT($C90&amp;"!"&amp;"$G"&amp;$D90)&lt;&gt;1,INDIRECT($C90&amp;"!"&amp;"$G"&amp;$D90)&gt;Calculs!AG90+0.5)),Calculs!AG90+0.5,INDIRECT($C90&amp;"!"&amp;"$G"&amp;$D90)+ROUND(AG90,0)))</f>
        <v>0</v>
      </c>
      <c r="AI90">
        <f t="shared" ca="1" si="51"/>
        <v>0</v>
      </c>
      <c r="AJ90" cm="1">
        <f t="array" aca="1" ref="AJ90" ca="1">IF(AND(AG90=INT(AG90),INDIRECT($C90&amp;"!"&amp;"$F"&amp;$D90)&lt;&gt;""),AG90+1,ROUNDUP(AG90,0))</f>
        <v>0</v>
      </c>
      <c r="AK90">
        <f t="shared" ca="1" si="52"/>
        <v>0</v>
      </c>
      <c r="AL90" t="str">
        <f t="shared" ca="1" si="53"/>
        <v>Oui</v>
      </c>
      <c r="AM90">
        <f t="shared" ca="1" si="54"/>
        <v>0</v>
      </c>
      <c r="AN90" t="str">
        <f t="shared" ca="1" si="16"/>
        <v>Oui</v>
      </c>
      <c r="AO90" t="str">
        <f t="shared" ca="1" si="55"/>
        <v/>
      </c>
    </row>
    <row r="91" spans="1:41" x14ac:dyDescent="0.25">
      <c r="A91">
        <v>89</v>
      </c>
      <c r="B91">
        <f ca="1">Data!E91</f>
        <v>1</v>
      </c>
      <c r="C91" t="s">
        <v>64</v>
      </c>
      <c r="D91">
        <v>31</v>
      </c>
      <c r="E91" t="str">
        <f t="shared" ca="1" si="37"/>
        <v>Non</v>
      </c>
      <c r="F91" t="str">
        <f ca="1">IF(Data!$D91&gt;=3,"Oui","Non")</f>
        <v>Non</v>
      </c>
      <c r="G91" s="4" t="str" cm="1">
        <f t="array" aca="1" ref="G91" ca="1">IF(OR(AND(Data!$E91=4,ISBLANK(INDIRECT($C91&amp;"!"&amp;"$D"&amp;$D91&amp;":$I"&amp;$D91))),$E91="Oui"),_xlfn.SWITCH(Informations!$E$10,"Oui",0.5,"Non",0.4,"Erreur"),"NA")</f>
        <v>NA</v>
      </c>
      <c r="H91" s="14" cm="1">
        <f t="array" aca="1" ref="H91" ca="1">_xlfn.SWITCH($G91,"NA",(INDIRECT($C91&amp;"!"&amp;"$E"&amp;$D91))-(INDIRECT($C91&amp;"!"&amp;"$D"&amp;$D91)),0.4,$G91,0.5,$G91,"Erreur","Erreur","Erreur")</f>
        <v>0</v>
      </c>
      <c r="I91" cm="1">
        <f t="array" aca="1" ref="I91" ca="1">IF($G91="NA",INDIRECT($C91&amp;"!"&amp;"$H"&amp;$D91)+INDIRECT($C91&amp;"!"&amp;"$I"&amp;$D91)+INDIRECT($C91&amp;"!"&amp;"$J"&amp;$D91),0)</f>
        <v>0</v>
      </c>
      <c r="J91" cm="1">
        <f t="array" aca="1" ref="J91" ca="1">IF($G91="NA",(INDIRECT($C91&amp;"!"&amp;"$K"&amp;$D91)),0)</f>
        <v>0</v>
      </c>
      <c r="K91" s="4">
        <f t="shared" ca="1" si="36"/>
        <v>0</v>
      </c>
      <c r="L91" s="3">
        <f t="shared" ca="1" si="38"/>
        <v>0</v>
      </c>
      <c r="M91" s="5" cm="1">
        <f t="array" aca="1" ref="M91" ca="1">IF((INDIRECT($C91&amp;"!"&amp;"$D"&amp;$D91))="",,_xlfn.IFS(INDIRECT($C91&amp;"!"&amp;"$E"&amp;$D91)&lt;(1/3),INDIRECT($C91&amp;"!"&amp;"$E"&amp;$D91)-INDIRECT($C91&amp;"!"&amp;"$D"&amp;$D91),INDIRECT($C91&amp;"!"&amp;"$E"&amp;$D91)&gt;=(1/3),Data!$H$3-(INDIRECT($C91&amp;"!"&amp;"$D"&amp;$D91))))+INDIRECT($C91&amp;"!"&amp;"$H"&amp;$D91)</f>
        <v>0</v>
      </c>
      <c r="N91" s="5">
        <f t="shared" ca="1" si="39"/>
        <v>0</v>
      </c>
      <c r="O91" s="6">
        <f t="shared" ca="1" si="40"/>
        <v>0</v>
      </c>
      <c r="P91" s="5" cm="1">
        <f t="array" aca="1" ref="P91" ca="1">IF((INDIRECT($C91&amp;"!"&amp;"$D"&amp;$D91))="",,_xlfn.IFS(INDIRECT($C91&amp;"!"&amp;"$D"&amp;$D91)&gt;(2/3),INDIRECT($C91&amp;"!"&amp;"$E"&amp;$D91)-INDIRECT($C91&amp;"!"&amp;"$D"&amp;$D91),INDIRECT($C91&amp;"!"&amp;"$D"&amp;$D91)&lt;=(2/3),INDIRECT($C91&amp;"!"&amp;"$E"&amp;$D91)-Data!$H$4))+INDIRECT($C91&amp;"!"&amp;"$J"&amp;$D91)</f>
        <v>0</v>
      </c>
      <c r="Q91" s="4">
        <f t="shared" ca="1" si="41"/>
        <v>0</v>
      </c>
      <c r="R91" s="6">
        <f t="shared" ca="1" si="42"/>
        <v>0</v>
      </c>
      <c r="S91" s="4">
        <f ca="1">IF(VLOOKUP(A91,Data!B:E,4)&gt;=2,K91,N91+Q91)</f>
        <v>0</v>
      </c>
      <c r="T91" s="4">
        <f ca="1">IF(VLOOKUP(A91,Data!B:E,4)&gt;=2,,K91-N91-Q91)</f>
        <v>0</v>
      </c>
      <c r="V91" t="str">
        <f t="shared" ca="1" si="44"/>
        <v>Non</v>
      </c>
      <c r="W91" cm="1">
        <f t="array" aca="1" ref="W91" ca="1">_xlfn.IFS(AND(INDIRECT($C91&amp;"!"&amp;"$G"&amp;$D91)-INDIRECT($C91&amp;"!"&amp;"$F"&amp;$D91)&lt;0.5,INDIRECT($C91&amp;"!"&amp;"$G"&amp;$D91)=1,INDIRECT($C92&amp;"!"&amp;"$F"&amp;$D92)=0),0,AND(INDIRECT($C90&amp;"!"&amp;"$G"&amp;$D90)-INDIRECT($C90&amp;"!"&amp;"$F"&amp;$D90)&lt;0.5,INDIRECT($C90&amp;"!"&amp;"$G"&amp;$D90)=1,INDIRECT($C91&amp;"!"&amp;"$F"&amp;$D91)=0),INDIRECT($C90&amp;"!"&amp;"$F"&amp;$D90),AND(INDIRECT($C90&amp;"!"&amp;"$G"&amp;$D90)-INDIRECT($C90&amp;"!"&amp;"$F"&amp;$D90)&lt;=0.5,INDIRECT($C90&amp;"!"&amp;"$G"&amp;$D90)=1,INDIRECT($C91&amp;"!"&amp;"$F"&amp;$D91)=0),Calculs!X90,AND(INDIRECT($C91&amp;"!"&amp;"$F"&amp;$D91)=0,INDIRECT($C90&amp;"!"&amp;"$G"&amp;$D90)=1),AH90,TRUE,INDIRECT($C91&amp;"!"&amp;"$F"&amp;$D91))</f>
        <v>0</v>
      </c>
      <c r="X91" cm="1">
        <f t="array" aca="1" ref="X91" ca="1">IF(AND(INDIRECT($C91&amp;"!"&amp;"$G"&amp;$D91)-INDIRECT($C91&amp;"!"&amp;"$F"&amp;$D91)&lt;0.5,INDIRECT($C91&amp;"!"&amp;"$G"&amp;$D91)=1,INDIRECT($C92&amp;"!"&amp;"$F"&amp;$D92)=0),0,IF(OR(INDIRECT($C91&amp;"!"&amp;"$G"&amp;$D91)=1,AND(INDIRECT($C91&amp;"!"&amp;"$G"&amp;$D91)&lt;&gt;1,INDIRECT($C91&amp;"!"&amp;"$G"&amp;$D91)&gt;Calculs!W91+0.5)),Calculs!W91+0.5,INDIRECT($C91&amp;"!"&amp;"$G"&amp;$D91)+ROUND(W91,0)))</f>
        <v>0</v>
      </c>
      <c r="Y91">
        <f t="shared" ca="1" si="45"/>
        <v>0</v>
      </c>
      <c r="Z91" cm="1">
        <f t="array" aca="1" ref="Z91" ca="1">IF(AND(W91=INT(W91),INDIRECT($C91&amp;"!"&amp;"$F"&amp;$D91)&lt;&gt;""),W91+1,ROUNDUP(W91,0))</f>
        <v>0</v>
      </c>
      <c r="AA91">
        <f t="shared" ca="1" si="46"/>
        <v>0</v>
      </c>
      <c r="AB91" t="str">
        <f t="shared" ca="1" si="47"/>
        <v>Oui</v>
      </c>
      <c r="AC91">
        <f t="shared" ca="1" si="48"/>
        <v>0</v>
      </c>
      <c r="AD91" t="str">
        <f t="shared" ca="1" si="10"/>
        <v>Oui</v>
      </c>
      <c r="AE91" t="str">
        <f t="shared" ca="1" si="49"/>
        <v/>
      </c>
      <c r="AF91" t="str">
        <f t="shared" ca="1" si="50"/>
        <v>Non</v>
      </c>
      <c r="AG91" cm="1">
        <f t="array" aca="1" ref="AG91" ca="1">IF(INDIRECT($C91&amp;"!"&amp;"$G"&amp;$D91)-INDIRECT($C91&amp;"!"&amp;"$F"&amp;$D91)&lt;=0.5,0,IF(AND(INDIRECT($C91&amp;"!"&amp;"$F"&amp;$D91)=0,INDIRECT($C90&amp;"!"&amp;"$G"&amp;$D90)=1),X91,INDIRECT($C91&amp;"!"&amp;"$F"&amp;$D91)))</f>
        <v>0</v>
      </c>
      <c r="AH91" cm="1">
        <f t="array" aca="1" ref="AH91" ca="1">IF(INDIRECT($C91&amp;"!"&amp;"$G"&amp;$D91)-INDIRECT($C91&amp;"!"&amp;"$F"&amp;$D91)&lt;=0.5,0,IF(OR(INDIRECT($C91&amp;"!"&amp;"$G"&amp;$D91)=1,AND(INDIRECT($C91&amp;"!"&amp;"$G"&amp;$D91)&lt;&gt;1,INDIRECT($C91&amp;"!"&amp;"$G"&amp;$D91)&gt;Calculs!AG91+0.5)),Calculs!AG91+0.5,INDIRECT($C91&amp;"!"&amp;"$G"&amp;$D91)+ROUND(AG91,0)))</f>
        <v>0</v>
      </c>
      <c r="AI91">
        <f t="shared" ca="1" si="51"/>
        <v>0</v>
      </c>
      <c r="AJ91" cm="1">
        <f t="array" aca="1" ref="AJ91" ca="1">IF(AND(AG91=INT(AG91),INDIRECT($C91&amp;"!"&amp;"$F"&amp;$D91)&lt;&gt;""),AG91+1,ROUNDUP(AG91,0))</f>
        <v>0</v>
      </c>
      <c r="AK91">
        <f t="shared" ca="1" si="52"/>
        <v>0</v>
      </c>
      <c r="AL91" t="str">
        <f t="shared" ca="1" si="53"/>
        <v>Oui</v>
      </c>
      <c r="AM91">
        <f t="shared" ca="1" si="54"/>
        <v>0</v>
      </c>
      <c r="AN91" t="str">
        <f t="shared" ca="1" si="16"/>
        <v>Oui</v>
      </c>
      <c r="AO91" t="str">
        <f t="shared" ca="1" si="55"/>
        <v/>
      </c>
    </row>
    <row r="92" spans="1:41" x14ac:dyDescent="0.25">
      <c r="A92">
        <v>90</v>
      </c>
      <c r="B92">
        <f ca="1">Data!E92</f>
        <v>1</v>
      </c>
      <c r="C92" t="s">
        <v>64</v>
      </c>
      <c r="D92">
        <v>32</v>
      </c>
      <c r="E92" t="str">
        <f t="shared" ca="1" si="37"/>
        <v>Non</v>
      </c>
      <c r="F92" t="str">
        <f ca="1">IF(Data!$D92&gt;=3,"Oui","Non")</f>
        <v>Non</v>
      </c>
      <c r="G92" s="4" t="str" cm="1">
        <f t="array" aca="1" ref="G92" ca="1">IF(OR(AND(Data!$E92=4,ISBLANK(INDIRECT($C92&amp;"!"&amp;"$D"&amp;$D92&amp;":$I"&amp;$D92))),$E92="Oui"),_xlfn.SWITCH(Informations!$E$10,"Oui",0.5,"Non",0.4,"Erreur"),"NA")</f>
        <v>NA</v>
      </c>
      <c r="H92" s="14" cm="1">
        <f t="array" aca="1" ref="H92" ca="1">_xlfn.SWITCH($G92,"NA",(INDIRECT($C92&amp;"!"&amp;"$E"&amp;$D92))-(INDIRECT($C92&amp;"!"&amp;"$D"&amp;$D92)),0.4,$G92,0.5,$G92,"Erreur","Erreur","Erreur")</f>
        <v>0</v>
      </c>
      <c r="I92" cm="1">
        <f t="array" aca="1" ref="I92" ca="1">IF($G92="NA",INDIRECT($C92&amp;"!"&amp;"$H"&amp;$D92)+INDIRECT($C92&amp;"!"&amp;"$I"&amp;$D92)+INDIRECT($C92&amp;"!"&amp;"$J"&amp;$D92),0)</f>
        <v>0</v>
      </c>
      <c r="J92" cm="1">
        <f t="array" aca="1" ref="J92" ca="1">IF($G92="NA",(INDIRECT($C92&amp;"!"&amp;"$K"&amp;$D92)),0)</f>
        <v>0</v>
      </c>
      <c r="K92" s="4">
        <f t="shared" ca="1" si="36"/>
        <v>0</v>
      </c>
      <c r="L92" s="3">
        <f t="shared" ca="1" si="38"/>
        <v>0</v>
      </c>
      <c r="M92" s="5" cm="1">
        <f t="array" aca="1" ref="M92" ca="1">IF((INDIRECT($C92&amp;"!"&amp;"$D"&amp;$D92))="",,_xlfn.IFS(INDIRECT($C92&amp;"!"&amp;"$E"&amp;$D92)&lt;(1/3),INDIRECT($C92&amp;"!"&amp;"$E"&amp;$D92)-INDIRECT($C92&amp;"!"&amp;"$D"&amp;$D92),INDIRECT($C92&amp;"!"&amp;"$E"&amp;$D92)&gt;=(1/3),Data!$H$3-(INDIRECT($C92&amp;"!"&amp;"$D"&amp;$D92))))+INDIRECT($C92&amp;"!"&amp;"$H"&amp;$D92)</f>
        <v>0</v>
      </c>
      <c r="N92" s="5">
        <f t="shared" ca="1" si="39"/>
        <v>0</v>
      </c>
      <c r="O92" s="6">
        <f t="shared" ca="1" si="40"/>
        <v>0</v>
      </c>
      <c r="P92" s="5" cm="1">
        <f t="array" aca="1" ref="P92" ca="1">IF((INDIRECT($C92&amp;"!"&amp;"$D"&amp;$D92))="",,_xlfn.IFS(INDIRECT($C92&amp;"!"&amp;"$D"&amp;$D92)&gt;(2/3),INDIRECT($C92&amp;"!"&amp;"$E"&amp;$D92)-INDIRECT($C92&amp;"!"&amp;"$D"&amp;$D92),INDIRECT($C92&amp;"!"&amp;"$D"&amp;$D92)&lt;=(2/3),INDIRECT($C92&amp;"!"&amp;"$E"&amp;$D92)-Data!$H$4))+INDIRECT($C92&amp;"!"&amp;"$J"&amp;$D92)</f>
        <v>0</v>
      </c>
      <c r="Q92" s="4">
        <f t="shared" ca="1" si="41"/>
        <v>0</v>
      </c>
      <c r="R92" s="6">
        <f t="shared" ca="1" si="42"/>
        <v>0</v>
      </c>
      <c r="S92" s="4">
        <f ca="1">IF(VLOOKUP(A92,Data!B:E,4)&gt;=2,K92,N92+Q92)</f>
        <v>0</v>
      </c>
      <c r="T92" s="4">
        <f ca="1">IF(VLOOKUP(A92,Data!B:E,4)&gt;=2,,K92-N92-Q92)</f>
        <v>0</v>
      </c>
      <c r="V92" t="str">
        <f t="shared" ca="1" si="44"/>
        <v>Non</v>
      </c>
      <c r="W92" cm="1">
        <f t="array" aca="1" ref="W92" ca="1">_xlfn.IFS(AND(INDIRECT($C92&amp;"!"&amp;"$G"&amp;$D92)-INDIRECT($C92&amp;"!"&amp;"$F"&amp;$D92)&lt;0.5,INDIRECT($C92&amp;"!"&amp;"$G"&amp;$D92)=1,INDIRECT($C93&amp;"!"&amp;"$F"&amp;$D93)=0),0,AND(INDIRECT($C91&amp;"!"&amp;"$G"&amp;$D91)-INDIRECT($C91&amp;"!"&amp;"$F"&amp;$D91)&lt;0.5,INDIRECT($C91&amp;"!"&amp;"$G"&amp;$D91)=1,INDIRECT($C92&amp;"!"&amp;"$F"&amp;$D92)=0),INDIRECT($C91&amp;"!"&amp;"$F"&amp;$D91),AND(INDIRECT($C91&amp;"!"&amp;"$G"&amp;$D91)-INDIRECT($C91&amp;"!"&amp;"$F"&amp;$D91)&lt;=0.5,INDIRECT($C91&amp;"!"&amp;"$G"&amp;$D91)=1,INDIRECT($C92&amp;"!"&amp;"$F"&amp;$D92)=0),Calculs!X91,AND(INDIRECT($C92&amp;"!"&amp;"$F"&amp;$D92)=0,INDIRECT($C91&amp;"!"&amp;"$G"&amp;$D91)=1),AH91,TRUE,INDIRECT($C92&amp;"!"&amp;"$F"&amp;$D92))</f>
        <v>0</v>
      </c>
      <c r="X92" cm="1">
        <f t="array" aca="1" ref="X92" ca="1">IF(AND(INDIRECT($C92&amp;"!"&amp;"$G"&amp;$D92)-INDIRECT($C92&amp;"!"&amp;"$F"&amp;$D92)&lt;0.5,INDIRECT($C92&amp;"!"&amp;"$G"&amp;$D92)=1,INDIRECT($C93&amp;"!"&amp;"$F"&amp;$D93)=0),0,IF(OR(INDIRECT($C92&amp;"!"&amp;"$G"&amp;$D92)=1,AND(INDIRECT($C92&amp;"!"&amp;"$G"&amp;$D92)&lt;&gt;1,INDIRECT($C92&amp;"!"&amp;"$G"&amp;$D92)&gt;Calculs!W92+0.5)),Calculs!W92+0.5,INDIRECT($C92&amp;"!"&amp;"$G"&amp;$D92)+ROUND(W92,0)))</f>
        <v>0</v>
      </c>
      <c r="Y92">
        <f t="shared" ca="1" si="45"/>
        <v>0</v>
      </c>
      <c r="Z92" cm="1">
        <f t="array" aca="1" ref="Z92" ca="1">IF(AND(W92=INT(W92),INDIRECT($C92&amp;"!"&amp;"$F"&amp;$D92)&lt;&gt;""),W92+1,ROUNDUP(W92,0))</f>
        <v>0</v>
      </c>
      <c r="AA92">
        <f t="shared" ca="1" si="46"/>
        <v>0</v>
      </c>
      <c r="AB92" t="str">
        <f t="shared" ca="1" si="47"/>
        <v>Oui</v>
      </c>
      <c r="AC92">
        <f t="shared" ca="1" si="48"/>
        <v>0</v>
      </c>
      <c r="AD92" t="str">
        <f t="shared" ca="1" si="10"/>
        <v>Oui</v>
      </c>
      <c r="AE92" t="str">
        <f t="shared" ca="1" si="49"/>
        <v/>
      </c>
      <c r="AF92" t="str">
        <f t="shared" ca="1" si="50"/>
        <v>Non</v>
      </c>
      <c r="AG92" cm="1">
        <f t="array" aca="1" ref="AG92" ca="1">IF(INDIRECT($C92&amp;"!"&amp;"$G"&amp;$D92)-INDIRECT($C92&amp;"!"&amp;"$F"&amp;$D92)&lt;=0.5,0,IF(AND(INDIRECT($C92&amp;"!"&amp;"$F"&amp;$D92)=0,INDIRECT($C91&amp;"!"&amp;"$G"&amp;$D91)=1),X92,INDIRECT($C92&amp;"!"&amp;"$F"&amp;$D92)))</f>
        <v>0</v>
      </c>
      <c r="AH92" cm="1">
        <f t="array" aca="1" ref="AH92" ca="1">IF(INDIRECT($C92&amp;"!"&amp;"$G"&amp;$D92)-INDIRECT($C92&amp;"!"&amp;"$F"&amp;$D92)&lt;=0.5,0,IF(OR(INDIRECT($C92&amp;"!"&amp;"$G"&amp;$D92)=1,AND(INDIRECT($C92&amp;"!"&amp;"$G"&amp;$D92)&lt;&gt;1,INDIRECT($C92&amp;"!"&amp;"$G"&amp;$D92)&gt;Calculs!AG92+0.5)),Calculs!AG92+0.5,INDIRECT($C92&amp;"!"&amp;"$G"&amp;$D92)+ROUND(AG92,0)))</f>
        <v>0</v>
      </c>
      <c r="AI92">
        <f t="shared" ca="1" si="51"/>
        <v>0</v>
      </c>
      <c r="AJ92" cm="1">
        <f t="array" aca="1" ref="AJ92" ca="1">IF(AND(AG92=INT(AG92),INDIRECT($C92&amp;"!"&amp;"$F"&amp;$D92)&lt;&gt;""),AG92+1,ROUNDUP(AG92,0))</f>
        <v>0</v>
      </c>
      <c r="AK92">
        <f t="shared" ca="1" si="52"/>
        <v>0</v>
      </c>
      <c r="AL92" t="str">
        <f t="shared" ca="1" si="53"/>
        <v>Oui</v>
      </c>
      <c r="AM92">
        <f t="shared" ca="1" si="54"/>
        <v>0</v>
      </c>
      <c r="AN92" t="str">
        <f t="shared" ca="1" si="16"/>
        <v>Oui</v>
      </c>
      <c r="AO92" t="str">
        <f t="shared" ca="1" si="55"/>
        <v/>
      </c>
    </row>
    <row r="93" spans="1:41" x14ac:dyDescent="0.25">
      <c r="A93">
        <v>91</v>
      </c>
      <c r="B93">
        <f ca="1">Data!E93</f>
        <v>1</v>
      </c>
      <c r="C93" t="s">
        <v>64</v>
      </c>
      <c r="D93">
        <v>33</v>
      </c>
      <c r="E93" t="str">
        <f t="shared" ca="1" si="37"/>
        <v>Non</v>
      </c>
      <c r="F93" t="str">
        <f ca="1">IF(Data!$D93&gt;=3,"Oui","Non")</f>
        <v>Non</v>
      </c>
      <c r="G93" s="4" t="str" cm="1">
        <f t="array" aca="1" ref="G93" ca="1">IF(OR(AND(Data!$E93=4,ISBLANK(INDIRECT($C93&amp;"!"&amp;"$D"&amp;$D93&amp;":$I"&amp;$D93))),$E93="Oui"),_xlfn.SWITCH(Informations!$E$10,"Oui",0.5,"Non",0.4,"Erreur"),"NA")</f>
        <v>NA</v>
      </c>
      <c r="H93" s="14" cm="1">
        <f t="array" aca="1" ref="H93" ca="1">_xlfn.SWITCH($G93,"NA",(INDIRECT($C93&amp;"!"&amp;"$E"&amp;$D93))-(INDIRECT($C93&amp;"!"&amp;"$D"&amp;$D93)),0.4,$G93,0.5,$G93,"Erreur","Erreur","Erreur")</f>
        <v>0</v>
      </c>
      <c r="I93" cm="1">
        <f t="array" aca="1" ref="I93" ca="1">IF($G93="NA",INDIRECT($C93&amp;"!"&amp;"$H"&amp;$D93)+INDIRECT($C93&amp;"!"&amp;"$I"&amp;$D93)+INDIRECT($C93&amp;"!"&amp;"$J"&amp;$D93),0)</f>
        <v>0</v>
      </c>
      <c r="J93" cm="1">
        <f t="array" aca="1" ref="J93" ca="1">IF($G93="NA",(INDIRECT($C93&amp;"!"&amp;"$K"&amp;$D93)),0)</f>
        <v>0</v>
      </c>
      <c r="K93" s="4">
        <f t="shared" ca="1" si="36"/>
        <v>0</v>
      </c>
      <c r="L93" s="3">
        <f t="shared" ca="1" si="38"/>
        <v>0</v>
      </c>
      <c r="M93" s="5" cm="1">
        <f t="array" aca="1" ref="M93" ca="1">IF((INDIRECT($C93&amp;"!"&amp;"$D"&amp;$D93))="",,_xlfn.IFS(INDIRECT($C93&amp;"!"&amp;"$E"&amp;$D93)&lt;(1/3),INDIRECT($C93&amp;"!"&amp;"$E"&amp;$D93)-INDIRECT($C93&amp;"!"&amp;"$D"&amp;$D93),INDIRECT($C93&amp;"!"&amp;"$E"&amp;$D93)&gt;=(1/3),Data!$H$3-(INDIRECT($C93&amp;"!"&amp;"$D"&amp;$D93))))+INDIRECT($C93&amp;"!"&amp;"$H"&amp;$D93)</f>
        <v>0</v>
      </c>
      <c r="N93" s="5">
        <f t="shared" ca="1" si="39"/>
        <v>0</v>
      </c>
      <c r="O93" s="6">
        <f t="shared" ca="1" si="40"/>
        <v>0</v>
      </c>
      <c r="P93" s="5" cm="1">
        <f t="array" aca="1" ref="P93" ca="1">IF((INDIRECT($C93&amp;"!"&amp;"$D"&amp;$D93))="",,_xlfn.IFS(INDIRECT($C93&amp;"!"&amp;"$D"&amp;$D93)&gt;(2/3),INDIRECT($C93&amp;"!"&amp;"$E"&amp;$D93)-INDIRECT($C93&amp;"!"&amp;"$D"&amp;$D93),INDIRECT($C93&amp;"!"&amp;"$D"&amp;$D93)&lt;=(2/3),INDIRECT($C93&amp;"!"&amp;"$E"&amp;$D93)-Data!$H$4))+INDIRECT($C93&amp;"!"&amp;"$J"&amp;$D93)</f>
        <v>0</v>
      </c>
      <c r="Q93" s="4">
        <f t="shared" ca="1" si="41"/>
        <v>0</v>
      </c>
      <c r="R93" s="6">
        <f t="shared" ca="1" si="42"/>
        <v>0</v>
      </c>
      <c r="S93" s="4">
        <f ca="1">IF(VLOOKUP(A93,Data!B:E,4)&gt;=2,K93,N93+Q93)</f>
        <v>0</v>
      </c>
      <c r="T93" s="4">
        <f ca="1">IF(VLOOKUP(A93,Data!B:E,4)&gt;=2,,K93-N93-Q93)</f>
        <v>0</v>
      </c>
      <c r="V93" t="str">
        <f t="shared" ca="1" si="44"/>
        <v>Non</v>
      </c>
      <c r="W93" cm="1">
        <f t="array" aca="1" ref="W93" ca="1">_xlfn.IFS(AND(INDIRECT($C93&amp;"!"&amp;"$G"&amp;$D93)-INDIRECT($C93&amp;"!"&amp;"$F"&amp;$D93)&lt;0.5,INDIRECT($C93&amp;"!"&amp;"$G"&amp;$D93)=1,INDIRECT($C94&amp;"!"&amp;"$F"&amp;$D94)=0),0,AND(INDIRECT($C92&amp;"!"&amp;"$G"&amp;$D92)-INDIRECT($C92&amp;"!"&amp;"$F"&amp;$D92)&lt;0.5,INDIRECT($C92&amp;"!"&amp;"$G"&amp;$D92)=1,INDIRECT($C93&amp;"!"&amp;"$F"&amp;$D93)=0),INDIRECT($C92&amp;"!"&amp;"$F"&amp;$D92),AND(INDIRECT($C92&amp;"!"&amp;"$G"&amp;$D92)-INDIRECT($C92&amp;"!"&amp;"$F"&amp;$D92)&lt;=0.5,INDIRECT($C92&amp;"!"&amp;"$G"&amp;$D92)=1,INDIRECT($C93&amp;"!"&amp;"$F"&amp;$D93)=0),Calculs!X92,AND(INDIRECT($C93&amp;"!"&amp;"$F"&amp;$D93)=0,INDIRECT($C92&amp;"!"&amp;"$G"&amp;$D92)=1),AH92,TRUE,INDIRECT($C93&amp;"!"&amp;"$F"&amp;$D93))</f>
        <v>0</v>
      </c>
      <c r="X93" cm="1">
        <f t="array" aca="1" ref="X93" ca="1">IF(AND(INDIRECT($C93&amp;"!"&amp;"$G"&amp;$D93)-INDIRECT($C93&amp;"!"&amp;"$F"&amp;$D93)&lt;0.5,INDIRECT($C93&amp;"!"&amp;"$G"&amp;$D93)=1,INDIRECT($C94&amp;"!"&amp;"$F"&amp;$D94)=0),0,IF(OR(INDIRECT($C93&amp;"!"&amp;"$G"&amp;$D93)=1,AND(INDIRECT($C93&amp;"!"&amp;"$G"&amp;$D93)&lt;&gt;1,INDIRECT($C93&amp;"!"&amp;"$G"&amp;$D93)&gt;Calculs!W93+0.5)),Calculs!W93+0.5,INDIRECT($C93&amp;"!"&amp;"$G"&amp;$D93)+ROUND(W93,0)))</f>
        <v>0</v>
      </c>
      <c r="Y93">
        <f t="shared" ca="1" si="45"/>
        <v>0</v>
      </c>
      <c r="Z93" cm="1">
        <f t="array" aca="1" ref="Z93" ca="1">IF(AND(W93=INT(W93),INDIRECT($C93&amp;"!"&amp;"$F"&amp;$D93)&lt;&gt;""),W93+1,ROUNDUP(W93,0))</f>
        <v>0</v>
      </c>
      <c r="AA93">
        <f t="shared" ca="1" si="46"/>
        <v>0</v>
      </c>
      <c r="AB93" t="str">
        <f t="shared" ca="1" si="47"/>
        <v>Oui</v>
      </c>
      <c r="AC93">
        <f t="shared" ca="1" si="48"/>
        <v>0</v>
      </c>
      <c r="AD93" t="str">
        <f t="shared" ca="1" si="10"/>
        <v>Oui</v>
      </c>
      <c r="AE93" t="str">
        <f t="shared" ca="1" si="49"/>
        <v/>
      </c>
      <c r="AF93" t="str">
        <f t="shared" ca="1" si="50"/>
        <v>Non</v>
      </c>
      <c r="AG93" cm="1">
        <f t="array" aca="1" ref="AG93" ca="1">IF(INDIRECT($C93&amp;"!"&amp;"$G"&amp;$D93)-INDIRECT($C93&amp;"!"&amp;"$F"&amp;$D93)&lt;=0.5,0,IF(AND(INDIRECT($C93&amp;"!"&amp;"$F"&amp;$D93)=0,INDIRECT($C92&amp;"!"&amp;"$G"&amp;$D92)=1),X93,INDIRECT($C93&amp;"!"&amp;"$F"&amp;$D93)))</f>
        <v>0</v>
      </c>
      <c r="AH93" cm="1">
        <f t="array" aca="1" ref="AH93" ca="1">IF(INDIRECT($C93&amp;"!"&amp;"$G"&amp;$D93)-INDIRECT($C93&amp;"!"&amp;"$F"&amp;$D93)&lt;=0.5,0,IF(OR(INDIRECT($C93&amp;"!"&amp;"$G"&amp;$D93)=1,AND(INDIRECT($C93&amp;"!"&amp;"$G"&amp;$D93)&lt;&gt;1,INDIRECT($C93&amp;"!"&amp;"$G"&amp;$D93)&gt;Calculs!AG93+0.5)),Calculs!AG93+0.5,INDIRECT($C93&amp;"!"&amp;"$G"&amp;$D93)+ROUND(AG93,0)))</f>
        <v>0</v>
      </c>
      <c r="AI93">
        <f t="shared" ca="1" si="51"/>
        <v>0</v>
      </c>
      <c r="AJ93" cm="1">
        <f t="array" aca="1" ref="AJ93" ca="1">IF(AND(AG93=INT(AG93),INDIRECT($C93&amp;"!"&amp;"$F"&amp;$D93)&lt;&gt;""),AG93+1,ROUNDUP(AG93,0))</f>
        <v>0</v>
      </c>
      <c r="AK93">
        <f t="shared" ca="1" si="52"/>
        <v>0</v>
      </c>
      <c r="AL93" t="str">
        <f t="shared" ca="1" si="53"/>
        <v>Oui</v>
      </c>
      <c r="AM93">
        <f t="shared" ca="1" si="54"/>
        <v>0</v>
      </c>
      <c r="AN93" t="str">
        <f t="shared" ca="1" si="16"/>
        <v>Oui</v>
      </c>
      <c r="AO93" t="str">
        <f t="shared" ca="1" si="55"/>
        <v/>
      </c>
    </row>
    <row r="94" spans="1:41" x14ac:dyDescent="0.25">
      <c r="A94">
        <v>92</v>
      </c>
      <c r="B94">
        <f ca="1">Data!E94</f>
        <v>5</v>
      </c>
      <c r="C94" t="s">
        <v>108</v>
      </c>
      <c r="D94">
        <v>4</v>
      </c>
      <c r="E94" t="str">
        <f t="shared" ca="1" si="37"/>
        <v>Non</v>
      </c>
      <c r="F94" t="str">
        <f ca="1">IF(Data!$D94&gt;=3,"Oui","Non")</f>
        <v>Oui</v>
      </c>
      <c r="G94" s="4" t="str" cm="1">
        <f t="array" aca="1" ref="G94" ca="1">IF(OR(AND(Data!$E94=4,ISBLANK(INDIRECT($C94&amp;"!"&amp;"$D"&amp;$D94&amp;":$I"&amp;$D94))),$E94="Oui"),_xlfn.SWITCH(Informations!$E$10,"Oui",0.5,"Non",0.4,"Erreur"),"NA")</f>
        <v>NA</v>
      </c>
      <c r="H94" s="14" cm="1">
        <f t="array" aca="1" ref="H94" ca="1">_xlfn.SWITCH($G94,"NA",(INDIRECT($C94&amp;"!"&amp;"$E"&amp;$D94))-(INDIRECT($C94&amp;"!"&amp;"$D"&amp;$D94)),0.4,$G94,0.5,$G94,"Erreur","Erreur","Erreur")</f>
        <v>0</v>
      </c>
      <c r="I94" cm="1">
        <f t="array" aca="1" ref="I94" ca="1">IF($G94="NA",INDIRECT($C94&amp;"!"&amp;"$H"&amp;$D94)+INDIRECT($C94&amp;"!"&amp;"$I"&amp;$D94)+INDIRECT($C94&amp;"!"&amp;"$J"&amp;$D94),0)</f>
        <v>0</v>
      </c>
      <c r="J94" cm="1">
        <f t="array" aca="1" ref="J94" ca="1">IF($G94="NA",(INDIRECT($C94&amp;"!"&amp;"$K"&amp;$D94)),0)</f>
        <v>0</v>
      </c>
      <c r="K94" s="4">
        <f t="shared" ca="1" si="36"/>
        <v>0</v>
      </c>
      <c r="L94" s="3">
        <f t="shared" ca="1" si="38"/>
        <v>0</v>
      </c>
      <c r="M94" s="5" cm="1">
        <f t="array" aca="1" ref="M94" ca="1">IF((INDIRECT($C94&amp;"!"&amp;"$D"&amp;$D94))="",,_xlfn.IFS(INDIRECT($C94&amp;"!"&amp;"$E"&amp;$D94)&lt;(1/3),INDIRECT($C94&amp;"!"&amp;"$E"&amp;$D94)-INDIRECT($C94&amp;"!"&amp;"$D"&amp;$D94),INDIRECT($C94&amp;"!"&amp;"$E"&amp;$D94)&gt;=(1/3),Data!$H$3-(INDIRECT($C94&amp;"!"&amp;"$D"&amp;$D94))))+INDIRECT($C94&amp;"!"&amp;"$H"&amp;$D94)</f>
        <v>0</v>
      </c>
      <c r="N94" s="5">
        <f t="shared" ca="1" si="39"/>
        <v>0</v>
      </c>
      <c r="O94" s="6">
        <f t="shared" ca="1" si="40"/>
        <v>0</v>
      </c>
      <c r="P94" s="5" cm="1">
        <f t="array" aca="1" ref="P94" ca="1">IF((INDIRECT($C94&amp;"!"&amp;"$D"&amp;$D94))="",,_xlfn.IFS(INDIRECT($C94&amp;"!"&amp;"$D"&amp;$D94)&gt;(2/3),INDIRECT($C94&amp;"!"&amp;"$E"&amp;$D94)-INDIRECT($C94&amp;"!"&amp;"$D"&amp;$D94),INDIRECT($C94&amp;"!"&amp;"$D"&amp;$D94)&lt;=(2/3),INDIRECT($C94&amp;"!"&amp;"$E"&amp;$D94)-Data!$H$4))+INDIRECT($C94&amp;"!"&amp;"$J"&amp;$D94)</f>
        <v>0</v>
      </c>
      <c r="Q94" s="4">
        <f t="shared" ca="1" si="41"/>
        <v>0</v>
      </c>
      <c r="R94" s="6">
        <f t="shared" ca="1" si="42"/>
        <v>0</v>
      </c>
      <c r="S94" s="4">
        <f ca="1">IF(VLOOKUP(A94,Data!B:E,4)&gt;=2,K94,N94+Q94)</f>
        <v>0</v>
      </c>
      <c r="T94" s="4">
        <f ca="1">IF(VLOOKUP(A94,Data!B:E,4)&gt;=2,,K94-N94-Q94)</f>
        <v>0</v>
      </c>
      <c r="V94" t="str">
        <f t="shared" ca="1" si="44"/>
        <v>Non</v>
      </c>
      <c r="W94" cm="1">
        <f t="array" aca="1" ref="W94" ca="1">_xlfn.IFS(AND(INDIRECT($C94&amp;"!"&amp;"$G"&amp;$D94)-INDIRECT($C94&amp;"!"&amp;"$F"&amp;$D94)&lt;0.5,INDIRECT($C94&amp;"!"&amp;"$G"&amp;$D94)=1,INDIRECT($C95&amp;"!"&amp;"$F"&amp;$D95)=0),0,AND(INDIRECT($C93&amp;"!"&amp;"$G"&amp;$D93)-INDIRECT($C93&amp;"!"&amp;"$F"&amp;$D93)&lt;0.5,INDIRECT($C93&amp;"!"&amp;"$G"&amp;$D93)=1,INDIRECT($C94&amp;"!"&amp;"$F"&amp;$D94)=0),INDIRECT($C93&amp;"!"&amp;"$F"&amp;$D93),AND(INDIRECT($C93&amp;"!"&amp;"$G"&amp;$D93)-INDIRECT($C93&amp;"!"&amp;"$F"&amp;$D93)&lt;=0.5,INDIRECT($C93&amp;"!"&amp;"$G"&amp;$D93)=1,INDIRECT($C94&amp;"!"&amp;"$F"&amp;$D94)=0),Calculs!X93,AND(INDIRECT($C94&amp;"!"&amp;"$F"&amp;$D94)=0,INDIRECT($C93&amp;"!"&amp;"$G"&amp;$D93)=1),AH93,TRUE,INDIRECT($C94&amp;"!"&amp;"$F"&amp;$D94))</f>
        <v>0</v>
      </c>
      <c r="X94" cm="1">
        <f t="array" aca="1" ref="X94" ca="1">IF(AND(INDIRECT($C94&amp;"!"&amp;"$G"&amp;$D94)-INDIRECT($C94&amp;"!"&amp;"$F"&amp;$D94)&lt;0.5,INDIRECT($C94&amp;"!"&amp;"$G"&amp;$D94)=1,INDIRECT($C95&amp;"!"&amp;"$F"&amp;$D95)=0),0,IF(OR(INDIRECT($C94&amp;"!"&amp;"$G"&amp;$D94)=1,AND(INDIRECT($C94&amp;"!"&amp;"$G"&amp;$D94)&lt;&gt;1,INDIRECT($C94&amp;"!"&amp;"$G"&amp;$D94)&gt;Calculs!W94+0.5)),Calculs!W94+0.5,INDIRECT($C94&amp;"!"&amp;"$G"&amp;$D94)+ROUND(W94,0)))</f>
        <v>0</v>
      </c>
      <c r="Y94">
        <f t="shared" ca="1" si="45"/>
        <v>0</v>
      </c>
      <c r="Z94" cm="1">
        <f t="array" aca="1" ref="Z94" ca="1">IF(AND(W94=INT(W94),INDIRECT($C94&amp;"!"&amp;"$F"&amp;$D94)&lt;&gt;""),W94+1,ROUNDUP(W94,0))</f>
        <v>0</v>
      </c>
      <c r="AA94">
        <f t="shared" ca="1" si="46"/>
        <v>0</v>
      </c>
      <c r="AB94" t="str">
        <f t="shared" ca="1" si="47"/>
        <v>Oui</v>
      </c>
      <c r="AC94">
        <f t="shared" ca="1" si="48"/>
        <v>0</v>
      </c>
      <c r="AD94" t="str">
        <f t="shared" ca="1" si="10"/>
        <v>Oui</v>
      </c>
      <c r="AE94" t="str">
        <f t="shared" ca="1" si="49"/>
        <v/>
      </c>
      <c r="AF94" t="str">
        <f t="shared" ca="1" si="50"/>
        <v>Non</v>
      </c>
      <c r="AG94" cm="1">
        <f t="array" aca="1" ref="AG94" ca="1">IF(INDIRECT($C94&amp;"!"&amp;"$G"&amp;$D94)-INDIRECT($C94&amp;"!"&amp;"$F"&amp;$D94)&lt;=0.5,0,IF(AND(INDIRECT($C94&amp;"!"&amp;"$F"&amp;$D94)=0,INDIRECT($C93&amp;"!"&amp;"$G"&amp;$D93)=1),X94,INDIRECT($C94&amp;"!"&amp;"$F"&amp;$D94)))</f>
        <v>0</v>
      </c>
      <c r="AH94" cm="1">
        <f t="array" aca="1" ref="AH94" ca="1">IF(INDIRECT($C94&amp;"!"&amp;"$G"&amp;$D94)-INDIRECT($C94&amp;"!"&amp;"$F"&amp;$D94)&lt;=0.5,0,IF(OR(INDIRECT($C94&amp;"!"&amp;"$G"&amp;$D94)=1,AND(INDIRECT($C94&amp;"!"&amp;"$G"&amp;$D94)&lt;&gt;1,INDIRECT($C94&amp;"!"&amp;"$G"&amp;$D94)&gt;Calculs!AG94+0.5)),Calculs!AG94+0.5,INDIRECT($C94&amp;"!"&amp;"$G"&amp;$D94)+ROUND(AG94,0)))</f>
        <v>0</v>
      </c>
      <c r="AI94">
        <f t="shared" ca="1" si="51"/>
        <v>0</v>
      </c>
      <c r="AJ94" cm="1">
        <f t="array" aca="1" ref="AJ94" ca="1">IF(AND(AG94=INT(AG94),INDIRECT($C94&amp;"!"&amp;"$F"&amp;$D94)&lt;&gt;""),AG94+1,ROUNDUP(AG94,0))</f>
        <v>0</v>
      </c>
      <c r="AK94">
        <f t="shared" ca="1" si="52"/>
        <v>0</v>
      </c>
      <c r="AL94" t="str">
        <f t="shared" ca="1" si="53"/>
        <v>Oui</v>
      </c>
      <c r="AM94">
        <f t="shared" ca="1" si="54"/>
        <v>0</v>
      </c>
      <c r="AN94" t="str">
        <f t="shared" ca="1" si="16"/>
        <v>Oui</v>
      </c>
      <c r="AO94" t="str">
        <f t="shared" ca="1" si="55"/>
        <v/>
      </c>
    </row>
    <row r="95" spans="1:41" x14ac:dyDescent="0.25">
      <c r="A95">
        <v>93</v>
      </c>
      <c r="B95">
        <f ca="1">Data!E95</f>
        <v>3</v>
      </c>
      <c r="C95" t="s">
        <v>108</v>
      </c>
      <c r="D95">
        <v>5</v>
      </c>
      <c r="E95" t="str">
        <f t="shared" ca="1" si="37"/>
        <v>Non</v>
      </c>
      <c r="F95" t="str">
        <f ca="1">IF(Data!$D95&gt;=3,"Oui","Non")</f>
        <v>Non</v>
      </c>
      <c r="G95" s="4" t="str" cm="1">
        <f t="array" aca="1" ref="G95" ca="1">IF(OR(AND(Data!$E95=4,ISBLANK(INDIRECT($C95&amp;"!"&amp;"$D"&amp;$D95&amp;":$I"&amp;$D95))),$E95="Oui"),_xlfn.SWITCH(Informations!$E$10,"Oui",0.5,"Non",0.4,"Erreur"),"NA")</f>
        <v>NA</v>
      </c>
      <c r="H95" s="14" cm="1">
        <f t="array" aca="1" ref="H95" ca="1">_xlfn.SWITCH($G95,"NA",(INDIRECT($C95&amp;"!"&amp;"$E"&amp;$D95))-(INDIRECT($C95&amp;"!"&amp;"$D"&amp;$D95)),0.4,$G95,0.5,$G95,"Erreur","Erreur","Erreur")</f>
        <v>0</v>
      </c>
      <c r="I95" cm="1">
        <f t="array" aca="1" ref="I95" ca="1">IF($G95="NA",INDIRECT($C95&amp;"!"&amp;"$H"&amp;$D95)+INDIRECT($C95&amp;"!"&amp;"$I"&amp;$D95)+INDIRECT($C95&amp;"!"&amp;"$J"&amp;$D95),0)</f>
        <v>0</v>
      </c>
      <c r="J95" cm="1">
        <f t="array" aca="1" ref="J95" ca="1">IF($G95="NA",(INDIRECT($C95&amp;"!"&amp;"$K"&amp;$D95)),0)</f>
        <v>0</v>
      </c>
      <c r="K95" s="4">
        <f t="shared" ca="1" si="36"/>
        <v>0</v>
      </c>
      <c r="L95" s="3">
        <f t="shared" ca="1" si="38"/>
        <v>0</v>
      </c>
      <c r="M95" s="5" cm="1">
        <f t="array" aca="1" ref="M95" ca="1">IF((INDIRECT($C95&amp;"!"&amp;"$D"&amp;$D95))="",,_xlfn.IFS(INDIRECT($C95&amp;"!"&amp;"$E"&amp;$D95)&lt;(1/3),INDIRECT($C95&amp;"!"&amp;"$E"&amp;$D95)-INDIRECT($C95&amp;"!"&amp;"$D"&amp;$D95),INDIRECT($C95&amp;"!"&amp;"$E"&amp;$D95)&gt;=(1/3),Data!$H$3-(INDIRECT($C95&amp;"!"&amp;"$D"&amp;$D95))))+INDIRECT($C95&amp;"!"&amp;"$H"&amp;$D95)</f>
        <v>0</v>
      </c>
      <c r="N95" s="5">
        <f t="shared" ca="1" si="39"/>
        <v>0</v>
      </c>
      <c r="O95" s="6">
        <f t="shared" ca="1" si="40"/>
        <v>0</v>
      </c>
      <c r="P95" s="5" cm="1">
        <f t="array" aca="1" ref="P95" ca="1">IF((INDIRECT($C95&amp;"!"&amp;"$D"&amp;$D95))="",,_xlfn.IFS(INDIRECT($C95&amp;"!"&amp;"$D"&amp;$D95)&gt;(2/3),INDIRECT($C95&amp;"!"&amp;"$E"&amp;$D95)-INDIRECT($C95&amp;"!"&amp;"$D"&amp;$D95),INDIRECT($C95&amp;"!"&amp;"$D"&amp;$D95)&lt;=(2/3),INDIRECT($C95&amp;"!"&amp;"$E"&amp;$D95)-Data!$H$4))+INDIRECT($C95&amp;"!"&amp;"$J"&amp;$D95)</f>
        <v>0</v>
      </c>
      <c r="Q95" s="4">
        <f t="shared" ca="1" si="41"/>
        <v>0</v>
      </c>
      <c r="R95" s="6">
        <f t="shared" ca="1" si="42"/>
        <v>0</v>
      </c>
      <c r="S95" s="4">
        <f ca="1">IF(VLOOKUP(A95,Data!B:E,4)&gt;=2,K95,N95+Q95)</f>
        <v>0</v>
      </c>
      <c r="T95" s="4">
        <f ca="1">IF(VLOOKUP(A95,Data!B:E,4)&gt;=2,,K95-N95-Q95)</f>
        <v>0</v>
      </c>
      <c r="V95" t="str">
        <f t="shared" ca="1" si="44"/>
        <v>Non</v>
      </c>
      <c r="W95" cm="1">
        <f t="array" aca="1" ref="W95" ca="1">_xlfn.IFS(AND(INDIRECT($C95&amp;"!"&amp;"$G"&amp;$D95)-INDIRECT($C95&amp;"!"&amp;"$F"&amp;$D95)&lt;0.5,INDIRECT($C95&amp;"!"&amp;"$G"&amp;$D95)=1,INDIRECT($C96&amp;"!"&amp;"$F"&amp;$D96)=0),0,AND(INDIRECT($C94&amp;"!"&amp;"$G"&amp;$D94)-INDIRECT($C94&amp;"!"&amp;"$F"&amp;$D94)&lt;0.5,INDIRECT($C94&amp;"!"&amp;"$G"&amp;$D94)=1,INDIRECT($C95&amp;"!"&amp;"$F"&amp;$D95)=0),INDIRECT($C94&amp;"!"&amp;"$F"&amp;$D94),AND(INDIRECT($C94&amp;"!"&amp;"$G"&amp;$D94)-INDIRECT($C94&amp;"!"&amp;"$F"&amp;$D94)&lt;=0.5,INDIRECT($C94&amp;"!"&amp;"$G"&amp;$D94)=1,INDIRECT($C95&amp;"!"&amp;"$F"&amp;$D95)=0),Calculs!X94,AND(INDIRECT($C95&amp;"!"&amp;"$F"&amp;$D95)=0,INDIRECT($C94&amp;"!"&amp;"$G"&amp;$D94)=1),AH94,TRUE,INDIRECT($C95&amp;"!"&amp;"$F"&amp;$D95))</f>
        <v>0</v>
      </c>
      <c r="X95" cm="1">
        <f t="array" aca="1" ref="X95" ca="1">IF(AND(INDIRECT($C95&amp;"!"&amp;"$G"&amp;$D95)-INDIRECT($C95&amp;"!"&amp;"$F"&amp;$D95)&lt;0.5,INDIRECT($C95&amp;"!"&amp;"$G"&amp;$D95)=1,INDIRECT($C96&amp;"!"&amp;"$F"&amp;$D96)=0),0,IF(OR(INDIRECT($C95&amp;"!"&amp;"$G"&amp;$D95)=1,AND(INDIRECT($C95&amp;"!"&amp;"$G"&amp;$D95)&lt;&gt;1,INDIRECT($C95&amp;"!"&amp;"$G"&amp;$D95)&gt;Calculs!W95+0.5)),Calculs!W95+0.5,INDIRECT($C95&amp;"!"&amp;"$G"&amp;$D95)+ROUND(W95,0)))</f>
        <v>0</v>
      </c>
      <c r="Y95">
        <f t="shared" ca="1" si="45"/>
        <v>0</v>
      </c>
      <c r="Z95" cm="1">
        <f t="array" aca="1" ref="Z95" ca="1">IF(AND(W95=INT(W95),INDIRECT($C95&amp;"!"&amp;"$F"&amp;$D95)&lt;&gt;""),W95+1,ROUNDUP(W95,0))</f>
        <v>0</v>
      </c>
      <c r="AA95">
        <f t="shared" ca="1" si="46"/>
        <v>0</v>
      </c>
      <c r="AB95" t="str">
        <f t="shared" ca="1" si="47"/>
        <v>Oui</v>
      </c>
      <c r="AC95">
        <f t="shared" ca="1" si="48"/>
        <v>0</v>
      </c>
      <c r="AD95" t="str">
        <f t="shared" ca="1" si="10"/>
        <v>Oui</v>
      </c>
      <c r="AE95" t="str">
        <f t="shared" ca="1" si="49"/>
        <v/>
      </c>
      <c r="AF95" t="str">
        <f t="shared" ca="1" si="50"/>
        <v>Non</v>
      </c>
      <c r="AG95" cm="1">
        <f t="array" aca="1" ref="AG95" ca="1">IF(INDIRECT($C95&amp;"!"&amp;"$G"&amp;$D95)-INDIRECT($C95&amp;"!"&amp;"$F"&amp;$D95)&lt;=0.5,0,IF(AND(INDIRECT($C95&amp;"!"&amp;"$F"&amp;$D95)=0,INDIRECT($C94&amp;"!"&amp;"$G"&amp;$D94)=1),X95,INDIRECT($C95&amp;"!"&amp;"$F"&amp;$D95)))</f>
        <v>0</v>
      </c>
      <c r="AH95" cm="1">
        <f t="array" aca="1" ref="AH95" ca="1">IF(INDIRECT($C95&amp;"!"&amp;"$G"&amp;$D95)-INDIRECT($C95&amp;"!"&amp;"$F"&amp;$D95)&lt;=0.5,0,IF(OR(INDIRECT($C95&amp;"!"&amp;"$G"&amp;$D95)=1,AND(INDIRECT($C95&amp;"!"&amp;"$G"&amp;$D95)&lt;&gt;1,INDIRECT($C95&amp;"!"&amp;"$G"&amp;$D95)&gt;Calculs!AG95+0.5)),Calculs!AG95+0.5,INDIRECT($C95&amp;"!"&amp;"$G"&amp;$D95)+ROUND(AG95,0)))</f>
        <v>0</v>
      </c>
      <c r="AI95">
        <f t="shared" ca="1" si="51"/>
        <v>0</v>
      </c>
      <c r="AJ95" cm="1">
        <f t="array" aca="1" ref="AJ95" ca="1">IF(AND(AG95=INT(AG95),INDIRECT($C95&amp;"!"&amp;"$F"&amp;$D95)&lt;&gt;""),AG95+1,ROUNDUP(AG95,0))</f>
        <v>0</v>
      </c>
      <c r="AK95">
        <f t="shared" ca="1" si="52"/>
        <v>0</v>
      </c>
      <c r="AL95" t="str">
        <f t="shared" ca="1" si="53"/>
        <v>Oui</v>
      </c>
      <c r="AM95">
        <f t="shared" ca="1" si="54"/>
        <v>0</v>
      </c>
      <c r="AN95" t="str">
        <f t="shared" ca="1" si="16"/>
        <v>Oui</v>
      </c>
      <c r="AO95" t="str">
        <f t="shared" ca="1" si="55"/>
        <v/>
      </c>
    </row>
    <row r="96" spans="1:41" x14ac:dyDescent="0.25">
      <c r="A96">
        <v>94</v>
      </c>
      <c r="B96">
        <f ca="1">Data!E96</f>
        <v>1</v>
      </c>
      <c r="C96" t="s">
        <v>108</v>
      </c>
      <c r="D96">
        <v>6</v>
      </c>
      <c r="E96" t="str">
        <f t="shared" ca="1" si="37"/>
        <v>Non</v>
      </c>
      <c r="F96" t="str">
        <f ca="1">IF(Data!$D96&gt;=3,"Oui","Non")</f>
        <v>Non</v>
      </c>
      <c r="G96" s="4" t="str" cm="1">
        <f t="array" aca="1" ref="G96" ca="1">IF(OR(AND(Data!$E96=4,ISBLANK(INDIRECT($C96&amp;"!"&amp;"$D"&amp;$D96&amp;":$I"&amp;$D96))),$E96="Oui"),_xlfn.SWITCH(Informations!$E$10,"Oui",0.5,"Non",0.4,"Erreur"),"NA")</f>
        <v>NA</v>
      </c>
      <c r="H96" s="14" cm="1">
        <f t="array" aca="1" ref="H96" ca="1">_xlfn.SWITCH($G96,"NA",(INDIRECT($C96&amp;"!"&amp;"$E"&amp;$D96))-(INDIRECT($C96&amp;"!"&amp;"$D"&amp;$D96)),0.4,$G96,0.5,$G96,"Erreur","Erreur","Erreur")</f>
        <v>0</v>
      </c>
      <c r="I96" cm="1">
        <f t="array" aca="1" ref="I96" ca="1">IF($G96="NA",INDIRECT($C96&amp;"!"&amp;"$H"&amp;$D96)+INDIRECT($C96&amp;"!"&amp;"$I"&amp;$D96)+INDIRECT($C96&amp;"!"&amp;"$J"&amp;$D96),0)</f>
        <v>0</v>
      </c>
      <c r="J96" cm="1">
        <f t="array" aca="1" ref="J96" ca="1">IF($G96="NA",(INDIRECT($C96&amp;"!"&amp;"$K"&amp;$D96)),0)</f>
        <v>0</v>
      </c>
      <c r="K96" s="4">
        <f t="shared" ca="1" si="36"/>
        <v>0</v>
      </c>
      <c r="L96" s="3">
        <f t="shared" ca="1" si="38"/>
        <v>0</v>
      </c>
      <c r="M96" s="5" cm="1">
        <f t="array" aca="1" ref="M96" ca="1">IF((INDIRECT($C96&amp;"!"&amp;"$D"&amp;$D96))="",,_xlfn.IFS(INDIRECT($C96&amp;"!"&amp;"$E"&amp;$D96)&lt;(1/3),INDIRECT($C96&amp;"!"&amp;"$E"&amp;$D96)-INDIRECT($C96&amp;"!"&amp;"$D"&amp;$D96),INDIRECT($C96&amp;"!"&amp;"$E"&amp;$D96)&gt;=(1/3),Data!$H$3-(INDIRECT($C96&amp;"!"&amp;"$D"&amp;$D96))))+INDIRECT($C96&amp;"!"&amp;"$H"&amp;$D96)</f>
        <v>0</v>
      </c>
      <c r="N96" s="5">
        <f t="shared" ca="1" si="39"/>
        <v>0</v>
      </c>
      <c r="O96" s="6">
        <f t="shared" ca="1" si="40"/>
        <v>0</v>
      </c>
      <c r="P96" s="5" cm="1">
        <f t="array" aca="1" ref="P96" ca="1">IF((INDIRECT($C96&amp;"!"&amp;"$D"&amp;$D96))="",,_xlfn.IFS(INDIRECT($C96&amp;"!"&amp;"$D"&amp;$D96)&gt;(2/3),INDIRECT($C96&amp;"!"&amp;"$E"&amp;$D96)-INDIRECT($C96&amp;"!"&amp;"$D"&amp;$D96),INDIRECT($C96&amp;"!"&amp;"$D"&amp;$D96)&lt;=(2/3),INDIRECT($C96&amp;"!"&amp;"$E"&amp;$D96)-Data!$H$4))+INDIRECT($C96&amp;"!"&amp;"$J"&amp;$D96)</f>
        <v>0</v>
      </c>
      <c r="Q96" s="4">
        <f t="shared" ca="1" si="41"/>
        <v>0</v>
      </c>
      <c r="R96" s="6">
        <f t="shared" ca="1" si="42"/>
        <v>0</v>
      </c>
      <c r="S96" s="4">
        <f ca="1">IF(VLOOKUP(A96,Data!B:E,4)&gt;=2,K96,N96+Q96)</f>
        <v>0</v>
      </c>
      <c r="T96" s="4">
        <f ca="1">IF(VLOOKUP(A96,Data!B:E,4)&gt;=2,,K96-N96-Q96)</f>
        <v>0</v>
      </c>
      <c r="U96" s="4">
        <f t="shared" ref="U96" ca="1" si="59">SUM(K90:K96)</f>
        <v>0</v>
      </c>
      <c r="V96" t="str">
        <f t="shared" ca="1" si="44"/>
        <v>Non</v>
      </c>
      <c r="W96" cm="1">
        <f t="array" aca="1" ref="W96" ca="1">_xlfn.IFS(AND(INDIRECT($C96&amp;"!"&amp;"$G"&amp;$D96)-INDIRECT($C96&amp;"!"&amp;"$F"&amp;$D96)&lt;0.5,INDIRECT($C96&amp;"!"&amp;"$G"&amp;$D96)=1,INDIRECT($C97&amp;"!"&amp;"$F"&amp;$D97)=0),0,AND(INDIRECT($C95&amp;"!"&amp;"$G"&amp;$D95)-INDIRECT($C95&amp;"!"&amp;"$F"&amp;$D95)&lt;0.5,INDIRECT($C95&amp;"!"&amp;"$G"&amp;$D95)=1,INDIRECT($C96&amp;"!"&amp;"$F"&amp;$D96)=0),INDIRECT($C95&amp;"!"&amp;"$F"&amp;$D95),AND(INDIRECT($C95&amp;"!"&amp;"$G"&amp;$D95)-INDIRECT($C95&amp;"!"&amp;"$F"&amp;$D95)&lt;=0.5,INDIRECT($C95&amp;"!"&amp;"$G"&amp;$D95)=1,INDIRECT($C96&amp;"!"&amp;"$F"&amp;$D96)=0),Calculs!X95,AND(INDIRECT($C96&amp;"!"&amp;"$F"&amp;$D96)=0,INDIRECT($C95&amp;"!"&amp;"$G"&amp;$D95)=1),AH95,TRUE,INDIRECT($C96&amp;"!"&amp;"$F"&amp;$D96))</f>
        <v>0</v>
      </c>
      <c r="X96" cm="1">
        <f t="array" aca="1" ref="X96" ca="1">IF(AND(INDIRECT($C96&amp;"!"&amp;"$G"&amp;$D96)-INDIRECT($C96&amp;"!"&amp;"$F"&amp;$D96)&lt;0.5,INDIRECT($C96&amp;"!"&amp;"$G"&amp;$D96)=1,INDIRECT($C97&amp;"!"&amp;"$F"&amp;$D97)=0),0,IF(OR(INDIRECT($C96&amp;"!"&amp;"$G"&amp;$D96)=1,AND(INDIRECT($C96&amp;"!"&amp;"$G"&amp;$D96)&lt;&gt;1,INDIRECT($C96&amp;"!"&amp;"$G"&amp;$D96)&gt;Calculs!W96+0.5)),Calculs!W96+0.5,INDIRECT($C96&amp;"!"&amp;"$G"&amp;$D96)+ROUND(W96,0)))</f>
        <v>0</v>
      </c>
      <c r="Y96">
        <f t="shared" ca="1" si="45"/>
        <v>0</v>
      </c>
      <c r="Z96" cm="1">
        <f t="array" aca="1" ref="Z96" ca="1">IF(AND(W96=INT(W96),INDIRECT($C96&amp;"!"&amp;"$F"&amp;$D96)&lt;&gt;""),W96+1,ROUNDUP(W96,0))</f>
        <v>0</v>
      </c>
      <c r="AA96">
        <f t="shared" ca="1" si="46"/>
        <v>0</v>
      </c>
      <c r="AB96" t="str">
        <f t="shared" ca="1" si="47"/>
        <v>Oui</v>
      </c>
      <c r="AC96">
        <f t="shared" ca="1" si="48"/>
        <v>0</v>
      </c>
      <c r="AD96" t="str">
        <f t="shared" ca="1" si="10"/>
        <v>Oui</v>
      </c>
      <c r="AE96" t="str">
        <f t="shared" ca="1" si="49"/>
        <v/>
      </c>
      <c r="AF96" t="str">
        <f t="shared" ca="1" si="50"/>
        <v>Non</v>
      </c>
      <c r="AG96" cm="1">
        <f t="array" aca="1" ref="AG96" ca="1">IF(INDIRECT($C96&amp;"!"&amp;"$G"&amp;$D96)-INDIRECT($C96&amp;"!"&amp;"$F"&amp;$D96)&lt;=0.5,0,IF(AND(INDIRECT($C96&amp;"!"&amp;"$F"&amp;$D96)=0,INDIRECT($C95&amp;"!"&amp;"$G"&amp;$D95)=1),X96,INDIRECT($C96&amp;"!"&amp;"$F"&amp;$D96)))</f>
        <v>0</v>
      </c>
      <c r="AH96" cm="1">
        <f t="array" aca="1" ref="AH96" ca="1">IF(INDIRECT($C96&amp;"!"&amp;"$G"&amp;$D96)-INDIRECT($C96&amp;"!"&amp;"$F"&amp;$D96)&lt;=0.5,0,IF(OR(INDIRECT($C96&amp;"!"&amp;"$G"&amp;$D96)=1,AND(INDIRECT($C96&amp;"!"&amp;"$G"&amp;$D96)&lt;&gt;1,INDIRECT($C96&amp;"!"&amp;"$G"&amp;$D96)&gt;Calculs!AG96+0.5)),Calculs!AG96+0.5,INDIRECT($C96&amp;"!"&amp;"$G"&amp;$D96)+ROUND(AG96,0)))</f>
        <v>0</v>
      </c>
      <c r="AI96">
        <f t="shared" ca="1" si="51"/>
        <v>0</v>
      </c>
      <c r="AJ96" cm="1">
        <f t="array" aca="1" ref="AJ96" ca="1">IF(AND(AG96=INT(AG96),INDIRECT($C96&amp;"!"&amp;"$F"&amp;$D96)&lt;&gt;""),AG96+1,ROUNDUP(AG96,0))</f>
        <v>0</v>
      </c>
      <c r="AK96">
        <f t="shared" ca="1" si="52"/>
        <v>0</v>
      </c>
      <c r="AL96" t="str">
        <f t="shared" ca="1" si="53"/>
        <v>Oui</v>
      </c>
      <c r="AM96">
        <f t="shared" ca="1" si="54"/>
        <v>0</v>
      </c>
      <c r="AN96" t="str">
        <f t="shared" ca="1" si="16"/>
        <v>Oui</v>
      </c>
      <c r="AO96" t="str">
        <f t="shared" ca="1" si="55"/>
        <v/>
      </c>
    </row>
    <row r="97" spans="1:41" x14ac:dyDescent="0.25">
      <c r="A97">
        <v>95</v>
      </c>
      <c r="B97">
        <f ca="1">Data!E97</f>
        <v>1</v>
      </c>
      <c r="C97" t="s">
        <v>108</v>
      </c>
      <c r="D97">
        <v>7</v>
      </c>
      <c r="E97" t="str">
        <f t="shared" ca="1" si="37"/>
        <v>Non</v>
      </c>
      <c r="F97" t="str">
        <f ca="1">IF(Data!$D97&gt;=3,"Oui","Non")</f>
        <v>Non</v>
      </c>
      <c r="G97" s="4" t="str" cm="1">
        <f t="array" aca="1" ref="G97" ca="1">IF(OR(AND(Data!$E97=4,ISBLANK(INDIRECT($C97&amp;"!"&amp;"$D"&amp;$D97&amp;":$I"&amp;$D97))),$E97="Oui"),_xlfn.SWITCH(Informations!$E$10,"Oui",0.5,"Non",0.4,"Erreur"),"NA")</f>
        <v>NA</v>
      </c>
      <c r="H97" s="14" cm="1">
        <f t="array" aca="1" ref="H97" ca="1">_xlfn.SWITCH($G97,"NA",(INDIRECT($C97&amp;"!"&amp;"$E"&amp;$D97))-(INDIRECT($C97&amp;"!"&amp;"$D"&amp;$D97)),0.4,$G97,0.5,$G97,"Erreur","Erreur","Erreur")</f>
        <v>0</v>
      </c>
      <c r="I97" cm="1">
        <f t="array" aca="1" ref="I97" ca="1">IF($G97="NA",INDIRECT($C97&amp;"!"&amp;"$H"&amp;$D97)+INDIRECT($C97&amp;"!"&amp;"$I"&amp;$D97)+INDIRECT($C97&amp;"!"&amp;"$J"&amp;$D97),0)</f>
        <v>0</v>
      </c>
      <c r="J97" cm="1">
        <f t="array" aca="1" ref="J97" ca="1">IF($G97="NA",(INDIRECT($C97&amp;"!"&amp;"$K"&amp;$D97)),0)</f>
        <v>0</v>
      </c>
      <c r="K97" s="4">
        <f t="shared" ca="1" si="36"/>
        <v>0</v>
      </c>
      <c r="L97" s="3">
        <f t="shared" ca="1" si="38"/>
        <v>0</v>
      </c>
      <c r="M97" s="5" cm="1">
        <f t="array" aca="1" ref="M97" ca="1">IF((INDIRECT($C97&amp;"!"&amp;"$D"&amp;$D97))="",,_xlfn.IFS(INDIRECT($C97&amp;"!"&amp;"$E"&amp;$D97)&lt;(1/3),INDIRECT($C97&amp;"!"&amp;"$E"&amp;$D97)-INDIRECT($C97&amp;"!"&amp;"$D"&amp;$D97),INDIRECT($C97&amp;"!"&amp;"$E"&amp;$D97)&gt;=(1/3),Data!$H$3-(INDIRECT($C97&amp;"!"&amp;"$D"&amp;$D97))))+INDIRECT($C97&amp;"!"&amp;"$H"&amp;$D97)</f>
        <v>0</v>
      </c>
      <c r="N97" s="5">
        <f t="shared" ca="1" si="39"/>
        <v>0</v>
      </c>
      <c r="O97" s="6">
        <f t="shared" ca="1" si="40"/>
        <v>0</v>
      </c>
      <c r="P97" s="5" cm="1">
        <f t="array" aca="1" ref="P97" ca="1">IF((INDIRECT($C97&amp;"!"&amp;"$D"&amp;$D97))="",,_xlfn.IFS(INDIRECT($C97&amp;"!"&amp;"$D"&amp;$D97)&gt;(2/3),INDIRECT($C97&amp;"!"&amp;"$E"&amp;$D97)-INDIRECT($C97&amp;"!"&amp;"$D"&amp;$D97),INDIRECT($C97&amp;"!"&amp;"$D"&amp;$D97)&lt;=(2/3),INDIRECT($C97&amp;"!"&amp;"$E"&amp;$D97)-Data!$H$4))+INDIRECT($C97&amp;"!"&amp;"$J"&amp;$D97)</f>
        <v>0</v>
      </c>
      <c r="Q97" s="4">
        <f t="shared" ca="1" si="41"/>
        <v>0</v>
      </c>
      <c r="R97" s="6">
        <f t="shared" ca="1" si="42"/>
        <v>0</v>
      </c>
      <c r="S97" s="4">
        <f ca="1">IF(VLOOKUP(A97,Data!B:E,4)&gt;=2,K97,N97+Q97)</f>
        <v>0</v>
      </c>
      <c r="T97" s="4">
        <f ca="1">IF(VLOOKUP(A97,Data!B:E,4)&gt;=2,,K97-N97-Q97)</f>
        <v>0</v>
      </c>
      <c r="V97" t="str">
        <f t="shared" ca="1" si="44"/>
        <v>Non</v>
      </c>
      <c r="W97" cm="1">
        <f t="array" aca="1" ref="W97" ca="1">_xlfn.IFS(AND(INDIRECT($C97&amp;"!"&amp;"$G"&amp;$D97)-INDIRECT($C97&amp;"!"&amp;"$F"&amp;$D97)&lt;0.5,INDIRECT($C97&amp;"!"&amp;"$G"&amp;$D97)=1,INDIRECT($C98&amp;"!"&amp;"$F"&amp;$D98)=0),0,AND(INDIRECT($C96&amp;"!"&amp;"$G"&amp;$D96)-INDIRECT($C96&amp;"!"&amp;"$F"&amp;$D96)&lt;0.5,INDIRECT($C96&amp;"!"&amp;"$G"&amp;$D96)=1,INDIRECT($C97&amp;"!"&amp;"$F"&amp;$D97)=0),INDIRECT($C96&amp;"!"&amp;"$F"&amp;$D96),AND(INDIRECT($C96&amp;"!"&amp;"$G"&amp;$D96)-INDIRECT($C96&amp;"!"&amp;"$F"&amp;$D96)&lt;=0.5,INDIRECT($C96&amp;"!"&amp;"$G"&amp;$D96)=1,INDIRECT($C97&amp;"!"&amp;"$F"&amp;$D97)=0),Calculs!X96,AND(INDIRECT($C97&amp;"!"&amp;"$F"&amp;$D97)=0,INDIRECT($C96&amp;"!"&amp;"$G"&amp;$D96)=1),AH96,TRUE,INDIRECT($C97&amp;"!"&amp;"$F"&amp;$D97))</f>
        <v>0</v>
      </c>
      <c r="X97" cm="1">
        <f t="array" aca="1" ref="X97" ca="1">IF(AND(INDIRECT($C97&amp;"!"&amp;"$G"&amp;$D97)-INDIRECT($C97&amp;"!"&amp;"$F"&amp;$D97)&lt;0.5,INDIRECT($C97&amp;"!"&amp;"$G"&amp;$D97)=1,INDIRECT($C98&amp;"!"&amp;"$F"&amp;$D98)=0),0,IF(OR(INDIRECT($C97&amp;"!"&amp;"$G"&amp;$D97)=1,AND(INDIRECT($C97&amp;"!"&amp;"$G"&amp;$D97)&lt;&gt;1,INDIRECT($C97&amp;"!"&amp;"$G"&amp;$D97)&gt;Calculs!W97+0.5)),Calculs!W97+0.5,INDIRECT($C97&amp;"!"&amp;"$G"&amp;$D97)+ROUND(W97,0)))</f>
        <v>0</v>
      </c>
      <c r="Y97">
        <f t="shared" ca="1" si="45"/>
        <v>0</v>
      </c>
      <c r="Z97" cm="1">
        <f t="array" aca="1" ref="Z97" ca="1">IF(AND(W97=INT(W97),INDIRECT($C97&amp;"!"&amp;"$F"&amp;$D97)&lt;&gt;""),W97+1,ROUNDUP(W97,0))</f>
        <v>0</v>
      </c>
      <c r="AA97">
        <f t="shared" ca="1" si="46"/>
        <v>0</v>
      </c>
      <c r="AB97" t="str">
        <f t="shared" ca="1" si="47"/>
        <v>Oui</v>
      </c>
      <c r="AC97">
        <f t="shared" ca="1" si="48"/>
        <v>0</v>
      </c>
      <c r="AD97" t="str">
        <f t="shared" ca="1" si="10"/>
        <v>Oui</v>
      </c>
      <c r="AE97" t="str">
        <f t="shared" ca="1" si="49"/>
        <v/>
      </c>
      <c r="AF97" t="str">
        <f t="shared" ca="1" si="50"/>
        <v>Non</v>
      </c>
      <c r="AG97" cm="1">
        <f t="array" aca="1" ref="AG97" ca="1">IF(INDIRECT($C97&amp;"!"&amp;"$G"&amp;$D97)-INDIRECT($C97&amp;"!"&amp;"$F"&amp;$D97)&lt;=0.5,0,IF(AND(INDIRECT($C97&amp;"!"&amp;"$F"&amp;$D97)=0,INDIRECT($C96&amp;"!"&amp;"$G"&amp;$D96)=1),X97,INDIRECT($C97&amp;"!"&amp;"$F"&amp;$D97)))</f>
        <v>0</v>
      </c>
      <c r="AH97" cm="1">
        <f t="array" aca="1" ref="AH97" ca="1">IF(INDIRECT($C97&amp;"!"&amp;"$G"&amp;$D97)-INDIRECT($C97&amp;"!"&amp;"$F"&amp;$D97)&lt;=0.5,0,IF(OR(INDIRECT($C97&amp;"!"&amp;"$G"&amp;$D97)=1,AND(INDIRECT($C97&amp;"!"&amp;"$G"&amp;$D97)&lt;&gt;1,INDIRECT($C97&amp;"!"&amp;"$G"&amp;$D97)&gt;Calculs!AG97+0.5)),Calculs!AG97+0.5,INDIRECT($C97&amp;"!"&amp;"$G"&amp;$D97)+ROUND(AG97,0)))</f>
        <v>0</v>
      </c>
      <c r="AI97">
        <f t="shared" ca="1" si="51"/>
        <v>0</v>
      </c>
      <c r="AJ97" cm="1">
        <f t="array" aca="1" ref="AJ97" ca="1">IF(AND(AG97=INT(AG97),INDIRECT($C97&amp;"!"&amp;"$F"&amp;$D97)&lt;&gt;""),AG97+1,ROUNDUP(AG97,0))</f>
        <v>0</v>
      </c>
      <c r="AK97">
        <f t="shared" ca="1" si="52"/>
        <v>0</v>
      </c>
      <c r="AL97" t="str">
        <f t="shared" ca="1" si="53"/>
        <v>Oui</v>
      </c>
      <c r="AM97">
        <f t="shared" ca="1" si="54"/>
        <v>0</v>
      </c>
      <c r="AN97" t="str">
        <f t="shared" ca="1" si="16"/>
        <v>Oui</v>
      </c>
      <c r="AO97" t="str">
        <f t="shared" ca="1" si="55"/>
        <v/>
      </c>
    </row>
    <row r="98" spans="1:41" x14ac:dyDescent="0.25">
      <c r="A98">
        <v>96</v>
      </c>
      <c r="B98">
        <f ca="1">Data!E98</f>
        <v>1</v>
      </c>
      <c r="C98" t="s">
        <v>108</v>
      </c>
      <c r="D98">
        <v>8</v>
      </c>
      <c r="E98" t="str">
        <f t="shared" ca="1" si="37"/>
        <v>Non</v>
      </c>
      <c r="F98" t="str">
        <f ca="1">IF(Data!$D98&gt;=3,"Oui","Non")</f>
        <v>Non</v>
      </c>
      <c r="G98" s="4" t="str" cm="1">
        <f t="array" aca="1" ref="G98" ca="1">IF(OR(AND(Data!$E98=4,ISBLANK(INDIRECT($C98&amp;"!"&amp;"$D"&amp;$D98&amp;":$I"&amp;$D98))),$E98="Oui"),_xlfn.SWITCH(Informations!$E$10,"Oui",0.5,"Non",0.4,"Erreur"),"NA")</f>
        <v>NA</v>
      </c>
      <c r="H98" s="14" cm="1">
        <f t="array" aca="1" ref="H98" ca="1">_xlfn.SWITCH($G98,"NA",(INDIRECT($C98&amp;"!"&amp;"$E"&amp;$D98))-(INDIRECT($C98&amp;"!"&amp;"$D"&amp;$D98)),0.4,$G98,0.5,$G98,"Erreur","Erreur","Erreur")</f>
        <v>0</v>
      </c>
      <c r="I98" cm="1">
        <f t="array" aca="1" ref="I98" ca="1">IF($G98="NA",INDIRECT($C98&amp;"!"&amp;"$H"&amp;$D98)+INDIRECT($C98&amp;"!"&amp;"$I"&amp;$D98)+INDIRECT($C98&amp;"!"&amp;"$J"&amp;$D98),0)</f>
        <v>0</v>
      </c>
      <c r="J98" cm="1">
        <f t="array" aca="1" ref="J98" ca="1">IF($G98="NA",(INDIRECT($C98&amp;"!"&amp;"$K"&amp;$D98)),0)</f>
        <v>0</v>
      </c>
      <c r="K98" s="4">
        <f t="shared" ca="1" si="36"/>
        <v>0</v>
      </c>
      <c r="L98" s="3">
        <f t="shared" ca="1" si="38"/>
        <v>0</v>
      </c>
      <c r="M98" s="5" cm="1">
        <f t="array" aca="1" ref="M98" ca="1">IF((INDIRECT($C98&amp;"!"&amp;"$D"&amp;$D98))="",,_xlfn.IFS(INDIRECT($C98&amp;"!"&amp;"$E"&amp;$D98)&lt;(1/3),INDIRECT($C98&amp;"!"&amp;"$E"&amp;$D98)-INDIRECT($C98&amp;"!"&amp;"$D"&amp;$D98),INDIRECT($C98&amp;"!"&amp;"$E"&amp;$D98)&gt;=(1/3),Data!$H$3-(INDIRECT($C98&amp;"!"&amp;"$D"&amp;$D98))))+INDIRECT($C98&amp;"!"&amp;"$H"&amp;$D98)</f>
        <v>0</v>
      </c>
      <c r="N98" s="5">
        <f t="shared" ca="1" si="39"/>
        <v>0</v>
      </c>
      <c r="O98" s="6">
        <f t="shared" ca="1" si="40"/>
        <v>0</v>
      </c>
      <c r="P98" s="5" cm="1">
        <f t="array" aca="1" ref="P98" ca="1">IF((INDIRECT($C98&amp;"!"&amp;"$D"&amp;$D98))="",,_xlfn.IFS(INDIRECT($C98&amp;"!"&amp;"$D"&amp;$D98)&gt;(2/3),INDIRECT($C98&amp;"!"&amp;"$E"&amp;$D98)-INDIRECT($C98&amp;"!"&amp;"$D"&amp;$D98),INDIRECT($C98&amp;"!"&amp;"$D"&amp;$D98)&lt;=(2/3),INDIRECT($C98&amp;"!"&amp;"$E"&amp;$D98)-Data!$H$4))+INDIRECT($C98&amp;"!"&amp;"$J"&amp;$D98)</f>
        <v>0</v>
      </c>
      <c r="Q98" s="4">
        <f t="shared" ca="1" si="41"/>
        <v>0</v>
      </c>
      <c r="R98" s="6">
        <f t="shared" ca="1" si="42"/>
        <v>0</v>
      </c>
      <c r="S98" s="4">
        <f ca="1">IF(VLOOKUP(A98,Data!B:E,4)&gt;=2,K98,N98+Q98)</f>
        <v>0</v>
      </c>
      <c r="T98" s="4">
        <f ca="1">IF(VLOOKUP(A98,Data!B:E,4)&gt;=2,,K98-N98-Q98)</f>
        <v>0</v>
      </c>
      <c r="V98" t="str">
        <f t="shared" ca="1" si="44"/>
        <v>Non</v>
      </c>
      <c r="W98" cm="1">
        <f t="array" aca="1" ref="W98" ca="1">_xlfn.IFS(AND(INDIRECT($C98&amp;"!"&amp;"$G"&amp;$D98)-INDIRECT($C98&amp;"!"&amp;"$F"&amp;$D98)&lt;0.5,INDIRECT($C98&amp;"!"&amp;"$G"&amp;$D98)=1,INDIRECT($C99&amp;"!"&amp;"$F"&amp;$D99)=0),0,AND(INDIRECT($C97&amp;"!"&amp;"$G"&amp;$D97)-INDIRECT($C97&amp;"!"&amp;"$F"&amp;$D97)&lt;0.5,INDIRECT($C97&amp;"!"&amp;"$G"&amp;$D97)=1,INDIRECT($C98&amp;"!"&amp;"$F"&amp;$D98)=0),INDIRECT($C97&amp;"!"&amp;"$F"&amp;$D97),AND(INDIRECT($C97&amp;"!"&amp;"$G"&amp;$D97)-INDIRECT($C97&amp;"!"&amp;"$F"&amp;$D97)&lt;=0.5,INDIRECT($C97&amp;"!"&amp;"$G"&amp;$D97)=1,INDIRECT($C98&amp;"!"&amp;"$F"&amp;$D98)=0),Calculs!X97,AND(INDIRECT($C98&amp;"!"&amp;"$F"&amp;$D98)=0,INDIRECT($C97&amp;"!"&amp;"$G"&amp;$D97)=1),AH97,TRUE,INDIRECT($C98&amp;"!"&amp;"$F"&amp;$D98))</f>
        <v>0</v>
      </c>
      <c r="X98" cm="1">
        <f t="array" aca="1" ref="X98" ca="1">IF(AND(INDIRECT($C98&amp;"!"&amp;"$G"&amp;$D98)-INDIRECT($C98&amp;"!"&amp;"$F"&amp;$D98)&lt;0.5,INDIRECT($C98&amp;"!"&amp;"$G"&amp;$D98)=1,INDIRECT($C99&amp;"!"&amp;"$F"&amp;$D99)=0),0,IF(OR(INDIRECT($C98&amp;"!"&amp;"$G"&amp;$D98)=1,AND(INDIRECT($C98&amp;"!"&amp;"$G"&amp;$D98)&lt;&gt;1,INDIRECT($C98&amp;"!"&amp;"$G"&amp;$D98)&gt;Calculs!W98+0.5)),Calculs!W98+0.5,INDIRECT($C98&amp;"!"&amp;"$G"&amp;$D98)+ROUND(W98,0)))</f>
        <v>0</v>
      </c>
      <c r="Y98">
        <f t="shared" ca="1" si="45"/>
        <v>0</v>
      </c>
      <c r="Z98" cm="1">
        <f t="array" aca="1" ref="Z98" ca="1">IF(AND(W98=INT(W98),INDIRECT($C98&amp;"!"&amp;"$F"&amp;$D98)&lt;&gt;""),W98+1,ROUNDUP(W98,0))</f>
        <v>0</v>
      </c>
      <c r="AA98">
        <f t="shared" ca="1" si="46"/>
        <v>0</v>
      </c>
      <c r="AB98" t="str">
        <f t="shared" ca="1" si="47"/>
        <v>Oui</v>
      </c>
      <c r="AC98">
        <f t="shared" ca="1" si="48"/>
        <v>0</v>
      </c>
      <c r="AD98" t="str">
        <f t="shared" ca="1" si="10"/>
        <v>Oui</v>
      </c>
      <c r="AE98" t="str">
        <f t="shared" ca="1" si="49"/>
        <v/>
      </c>
      <c r="AF98" t="str">
        <f t="shared" ca="1" si="50"/>
        <v>Non</v>
      </c>
      <c r="AG98" cm="1">
        <f t="array" aca="1" ref="AG98" ca="1">IF(INDIRECT($C98&amp;"!"&amp;"$G"&amp;$D98)-INDIRECT($C98&amp;"!"&amp;"$F"&amp;$D98)&lt;=0.5,0,IF(AND(INDIRECT($C98&amp;"!"&amp;"$F"&amp;$D98)=0,INDIRECT($C97&amp;"!"&amp;"$G"&amp;$D97)=1),X98,INDIRECT($C98&amp;"!"&amp;"$F"&amp;$D98)))</f>
        <v>0</v>
      </c>
      <c r="AH98" cm="1">
        <f t="array" aca="1" ref="AH98" ca="1">IF(INDIRECT($C98&amp;"!"&amp;"$G"&amp;$D98)-INDIRECT($C98&amp;"!"&amp;"$F"&amp;$D98)&lt;=0.5,0,IF(OR(INDIRECT($C98&amp;"!"&amp;"$G"&amp;$D98)=1,AND(INDIRECT($C98&amp;"!"&amp;"$G"&amp;$D98)&lt;&gt;1,INDIRECT($C98&amp;"!"&amp;"$G"&amp;$D98)&gt;Calculs!AG98+0.5)),Calculs!AG98+0.5,INDIRECT($C98&amp;"!"&amp;"$G"&amp;$D98)+ROUND(AG98,0)))</f>
        <v>0</v>
      </c>
      <c r="AI98">
        <f t="shared" ca="1" si="51"/>
        <v>0</v>
      </c>
      <c r="AJ98" cm="1">
        <f t="array" aca="1" ref="AJ98" ca="1">IF(AND(AG98=INT(AG98),INDIRECT($C98&amp;"!"&amp;"$F"&amp;$D98)&lt;&gt;""),AG98+1,ROUNDUP(AG98,0))</f>
        <v>0</v>
      </c>
      <c r="AK98">
        <f t="shared" ca="1" si="52"/>
        <v>0</v>
      </c>
      <c r="AL98" t="str">
        <f t="shared" ca="1" si="53"/>
        <v>Oui</v>
      </c>
      <c r="AM98">
        <f t="shared" ca="1" si="54"/>
        <v>0</v>
      </c>
      <c r="AN98" t="str">
        <f t="shared" ca="1" si="16"/>
        <v>Oui</v>
      </c>
      <c r="AO98" t="str">
        <f t="shared" ca="1" si="55"/>
        <v/>
      </c>
    </row>
    <row r="99" spans="1:41" x14ac:dyDescent="0.25">
      <c r="A99">
        <v>97</v>
      </c>
      <c r="B99">
        <f ca="1">Data!E99</f>
        <v>1</v>
      </c>
      <c r="C99" t="s">
        <v>108</v>
      </c>
      <c r="D99">
        <v>9</v>
      </c>
      <c r="E99" t="str">
        <f t="shared" ca="1" si="37"/>
        <v>Non</v>
      </c>
      <c r="F99" t="str">
        <f ca="1">IF(Data!$D99&gt;=3,"Oui","Non")</f>
        <v>Non</v>
      </c>
      <c r="G99" s="4" t="str" cm="1">
        <f t="array" aca="1" ref="G99" ca="1">IF(OR(AND(Data!$E99=4,ISBLANK(INDIRECT($C99&amp;"!"&amp;"$D"&amp;$D99&amp;":$I"&amp;$D99))),$E99="Oui"),_xlfn.SWITCH(Informations!$E$10,"Oui",0.5,"Non",0.4,"Erreur"),"NA")</f>
        <v>NA</v>
      </c>
      <c r="H99" s="14" cm="1">
        <f t="array" aca="1" ref="H99" ca="1">_xlfn.SWITCH($G99,"NA",(INDIRECT($C99&amp;"!"&amp;"$E"&amp;$D99))-(INDIRECT($C99&amp;"!"&amp;"$D"&amp;$D99)),0.4,$G99,0.5,$G99,"Erreur","Erreur","Erreur")</f>
        <v>0</v>
      </c>
      <c r="I99" cm="1">
        <f t="array" aca="1" ref="I99" ca="1">IF($G99="NA",INDIRECT($C99&amp;"!"&amp;"$H"&amp;$D99)+INDIRECT($C99&amp;"!"&amp;"$I"&amp;$D99)+INDIRECT($C99&amp;"!"&amp;"$J"&amp;$D99),0)</f>
        <v>0</v>
      </c>
      <c r="J99" cm="1">
        <f t="array" aca="1" ref="J99" ca="1">IF($G99="NA",(INDIRECT($C99&amp;"!"&amp;"$K"&amp;$D99)),0)</f>
        <v>0</v>
      </c>
      <c r="K99" s="4">
        <f t="shared" ca="1" si="36"/>
        <v>0</v>
      </c>
      <c r="L99" s="3">
        <f t="shared" ca="1" si="38"/>
        <v>0</v>
      </c>
      <c r="M99" s="5" cm="1">
        <f t="array" aca="1" ref="M99" ca="1">IF((INDIRECT($C99&amp;"!"&amp;"$D"&amp;$D99))="",,_xlfn.IFS(INDIRECT($C99&amp;"!"&amp;"$E"&amp;$D99)&lt;(1/3),INDIRECT($C99&amp;"!"&amp;"$E"&amp;$D99)-INDIRECT($C99&amp;"!"&amp;"$D"&amp;$D99),INDIRECT($C99&amp;"!"&amp;"$E"&amp;$D99)&gt;=(1/3),Data!$H$3-(INDIRECT($C99&amp;"!"&amp;"$D"&amp;$D99))))+INDIRECT($C99&amp;"!"&amp;"$H"&amp;$D99)</f>
        <v>0</v>
      </c>
      <c r="N99" s="5">
        <f t="shared" ca="1" si="39"/>
        <v>0</v>
      </c>
      <c r="O99" s="6">
        <f t="shared" ca="1" si="40"/>
        <v>0</v>
      </c>
      <c r="P99" s="5" cm="1">
        <f t="array" aca="1" ref="P99" ca="1">IF((INDIRECT($C99&amp;"!"&amp;"$D"&amp;$D99))="",,_xlfn.IFS(INDIRECT($C99&amp;"!"&amp;"$D"&amp;$D99)&gt;(2/3),INDIRECT($C99&amp;"!"&amp;"$E"&amp;$D99)-INDIRECT($C99&amp;"!"&amp;"$D"&amp;$D99),INDIRECT($C99&amp;"!"&amp;"$D"&amp;$D99)&lt;=(2/3),INDIRECT($C99&amp;"!"&amp;"$E"&amp;$D99)-Data!$H$4))+INDIRECT($C99&amp;"!"&amp;"$J"&amp;$D99)</f>
        <v>0</v>
      </c>
      <c r="Q99" s="4">
        <f t="shared" ca="1" si="41"/>
        <v>0</v>
      </c>
      <c r="R99" s="6">
        <f t="shared" ca="1" si="42"/>
        <v>0</v>
      </c>
      <c r="S99" s="4">
        <f ca="1">IF(VLOOKUP(A99,Data!B:E,4)&gt;=2,K99,N99+Q99)</f>
        <v>0</v>
      </c>
      <c r="T99" s="4">
        <f ca="1">IF(VLOOKUP(A99,Data!B:E,4)&gt;=2,,K99-N99-Q99)</f>
        <v>0</v>
      </c>
      <c r="V99" t="str">
        <f t="shared" ca="1" si="44"/>
        <v>Non</v>
      </c>
      <c r="W99" cm="1">
        <f t="array" aca="1" ref="W99" ca="1">_xlfn.IFS(AND(INDIRECT($C99&amp;"!"&amp;"$G"&amp;$D99)-INDIRECT($C99&amp;"!"&amp;"$F"&amp;$D99)&lt;0.5,INDIRECT($C99&amp;"!"&amp;"$G"&amp;$D99)=1,INDIRECT($C100&amp;"!"&amp;"$F"&amp;$D100)=0),0,AND(INDIRECT($C98&amp;"!"&amp;"$G"&amp;$D98)-INDIRECT($C98&amp;"!"&amp;"$F"&amp;$D98)&lt;0.5,INDIRECT($C98&amp;"!"&amp;"$G"&amp;$D98)=1,INDIRECT($C99&amp;"!"&amp;"$F"&amp;$D99)=0),INDIRECT($C98&amp;"!"&amp;"$F"&amp;$D98),AND(INDIRECT($C98&amp;"!"&amp;"$G"&amp;$D98)-INDIRECT($C98&amp;"!"&amp;"$F"&amp;$D98)&lt;=0.5,INDIRECT($C98&amp;"!"&amp;"$G"&amp;$D98)=1,INDIRECT($C99&amp;"!"&amp;"$F"&amp;$D99)=0),Calculs!X98,AND(INDIRECT($C99&amp;"!"&amp;"$F"&amp;$D99)=0,INDIRECT($C98&amp;"!"&amp;"$G"&amp;$D98)=1),AH98,TRUE,INDIRECT($C99&amp;"!"&amp;"$F"&amp;$D99))</f>
        <v>0</v>
      </c>
      <c r="X99" cm="1">
        <f t="array" aca="1" ref="X99" ca="1">IF(AND(INDIRECT($C99&amp;"!"&amp;"$G"&amp;$D99)-INDIRECT($C99&amp;"!"&amp;"$F"&amp;$D99)&lt;0.5,INDIRECT($C99&amp;"!"&amp;"$G"&amp;$D99)=1,INDIRECT($C100&amp;"!"&amp;"$F"&amp;$D100)=0),0,IF(OR(INDIRECT($C99&amp;"!"&amp;"$G"&amp;$D99)=1,AND(INDIRECT($C99&amp;"!"&amp;"$G"&amp;$D99)&lt;&gt;1,INDIRECT($C99&amp;"!"&amp;"$G"&amp;$D99)&gt;Calculs!W99+0.5)),Calculs!W99+0.5,INDIRECT($C99&amp;"!"&amp;"$G"&amp;$D99)+ROUND(W99,0)))</f>
        <v>0</v>
      </c>
      <c r="Y99">
        <f t="shared" ca="1" si="45"/>
        <v>0</v>
      </c>
      <c r="Z99" cm="1">
        <f t="array" aca="1" ref="Z99" ca="1">IF(AND(W99=INT(W99),INDIRECT($C99&amp;"!"&amp;"$F"&amp;$D99)&lt;&gt;""),W99+1,ROUNDUP(W99,0))</f>
        <v>0</v>
      </c>
      <c r="AA99">
        <f t="shared" ca="1" si="46"/>
        <v>0</v>
      </c>
      <c r="AB99" t="str">
        <f t="shared" ca="1" si="47"/>
        <v>Oui</v>
      </c>
      <c r="AC99">
        <f t="shared" ca="1" si="48"/>
        <v>0</v>
      </c>
      <c r="AD99" t="str">
        <f t="shared" ca="1" si="10"/>
        <v>Oui</v>
      </c>
      <c r="AE99" t="str">
        <f t="shared" ca="1" si="49"/>
        <v/>
      </c>
      <c r="AF99" t="str">
        <f t="shared" ca="1" si="50"/>
        <v>Non</v>
      </c>
      <c r="AG99" cm="1">
        <f t="array" aca="1" ref="AG99" ca="1">IF(INDIRECT($C99&amp;"!"&amp;"$G"&amp;$D99)-INDIRECT($C99&amp;"!"&amp;"$F"&amp;$D99)&lt;=0.5,0,IF(AND(INDIRECT($C99&amp;"!"&amp;"$F"&amp;$D99)=0,INDIRECT($C98&amp;"!"&amp;"$G"&amp;$D98)=1),X99,INDIRECT($C99&amp;"!"&amp;"$F"&amp;$D99)))</f>
        <v>0</v>
      </c>
      <c r="AH99" cm="1">
        <f t="array" aca="1" ref="AH99" ca="1">IF(INDIRECT($C99&amp;"!"&amp;"$G"&amp;$D99)-INDIRECT($C99&amp;"!"&amp;"$F"&amp;$D99)&lt;=0.5,0,IF(OR(INDIRECT($C99&amp;"!"&amp;"$G"&amp;$D99)=1,AND(INDIRECT($C99&amp;"!"&amp;"$G"&amp;$D99)&lt;&gt;1,INDIRECT($C99&amp;"!"&amp;"$G"&amp;$D99)&gt;Calculs!AG99+0.5)),Calculs!AG99+0.5,INDIRECT($C99&amp;"!"&amp;"$G"&amp;$D99)+ROUND(AG99,0)))</f>
        <v>0</v>
      </c>
      <c r="AI99">
        <f t="shared" ca="1" si="51"/>
        <v>0</v>
      </c>
      <c r="AJ99" cm="1">
        <f t="array" aca="1" ref="AJ99" ca="1">IF(AND(AG99=INT(AG99),INDIRECT($C99&amp;"!"&amp;"$F"&amp;$D99)&lt;&gt;""),AG99+1,ROUNDUP(AG99,0))</f>
        <v>0</v>
      </c>
      <c r="AK99">
        <f t="shared" ca="1" si="52"/>
        <v>0</v>
      </c>
      <c r="AL99" t="str">
        <f t="shared" ca="1" si="53"/>
        <v>Oui</v>
      </c>
      <c r="AM99">
        <f t="shared" ca="1" si="54"/>
        <v>0</v>
      </c>
      <c r="AN99" t="str">
        <f t="shared" ca="1" si="16"/>
        <v>Oui</v>
      </c>
      <c r="AO99" t="str">
        <f t="shared" ca="1" si="55"/>
        <v/>
      </c>
    </row>
    <row r="100" spans="1:41" x14ac:dyDescent="0.25">
      <c r="A100">
        <v>98</v>
      </c>
      <c r="B100">
        <f ca="1">Data!E100</f>
        <v>1</v>
      </c>
      <c r="C100" t="s">
        <v>108</v>
      </c>
      <c r="D100">
        <v>10</v>
      </c>
      <c r="E100" t="str">
        <f t="shared" ca="1" si="37"/>
        <v>Non</v>
      </c>
      <c r="F100" t="str">
        <f ca="1">IF(Data!$D100&gt;=3,"Oui","Non")</f>
        <v>Non</v>
      </c>
      <c r="G100" s="4" t="str" cm="1">
        <f t="array" aca="1" ref="G100" ca="1">IF(OR(AND(Data!$E100=4,ISBLANK(INDIRECT($C100&amp;"!"&amp;"$D"&amp;$D100&amp;":$I"&amp;$D100))),$E100="Oui"),_xlfn.SWITCH(Informations!$E$10,"Oui",0.5,"Non",0.4,"Erreur"),"NA")</f>
        <v>NA</v>
      </c>
      <c r="H100" s="14" cm="1">
        <f t="array" aca="1" ref="H100" ca="1">_xlfn.SWITCH($G100,"NA",(INDIRECT($C100&amp;"!"&amp;"$E"&amp;$D100))-(INDIRECT($C100&amp;"!"&amp;"$D"&amp;$D100)),0.4,$G100,0.5,$G100,"Erreur","Erreur","Erreur")</f>
        <v>0</v>
      </c>
      <c r="I100" cm="1">
        <f t="array" aca="1" ref="I100" ca="1">IF($G100="NA",INDIRECT($C100&amp;"!"&amp;"$H"&amp;$D100)+INDIRECT($C100&amp;"!"&amp;"$I"&amp;$D100)+INDIRECT($C100&amp;"!"&amp;"$J"&amp;$D100),0)</f>
        <v>0</v>
      </c>
      <c r="J100" cm="1">
        <f t="array" aca="1" ref="J100" ca="1">IF($G100="NA",(INDIRECT($C100&amp;"!"&amp;"$K"&amp;$D100)),0)</f>
        <v>0</v>
      </c>
      <c r="K100" s="4">
        <f t="shared" ca="1" si="36"/>
        <v>0</v>
      </c>
      <c r="L100" s="3">
        <f t="shared" ca="1" si="38"/>
        <v>0</v>
      </c>
      <c r="M100" s="5" cm="1">
        <f t="array" aca="1" ref="M100" ca="1">IF((INDIRECT($C100&amp;"!"&amp;"$D"&amp;$D100))="",,_xlfn.IFS(INDIRECT($C100&amp;"!"&amp;"$E"&amp;$D100)&lt;(1/3),INDIRECT($C100&amp;"!"&amp;"$E"&amp;$D100)-INDIRECT($C100&amp;"!"&amp;"$D"&amp;$D100),INDIRECT($C100&amp;"!"&amp;"$E"&amp;$D100)&gt;=(1/3),Data!$H$3-(INDIRECT($C100&amp;"!"&amp;"$D"&amp;$D100))))+INDIRECT($C100&amp;"!"&amp;"$H"&amp;$D100)</f>
        <v>0</v>
      </c>
      <c r="N100" s="5">
        <f t="shared" ca="1" si="39"/>
        <v>0</v>
      </c>
      <c r="O100" s="6">
        <f t="shared" ca="1" si="40"/>
        <v>0</v>
      </c>
      <c r="P100" s="5" cm="1">
        <f t="array" aca="1" ref="P100" ca="1">IF((INDIRECT($C100&amp;"!"&amp;"$D"&amp;$D100))="",,_xlfn.IFS(INDIRECT($C100&amp;"!"&amp;"$D"&amp;$D100)&gt;(2/3),INDIRECT($C100&amp;"!"&amp;"$E"&amp;$D100)-INDIRECT($C100&amp;"!"&amp;"$D"&amp;$D100),INDIRECT($C100&amp;"!"&amp;"$D"&amp;$D100)&lt;=(2/3),INDIRECT($C100&amp;"!"&amp;"$E"&amp;$D100)-Data!$H$4))+INDIRECT($C100&amp;"!"&amp;"$J"&amp;$D100)</f>
        <v>0</v>
      </c>
      <c r="Q100" s="4">
        <f t="shared" ca="1" si="41"/>
        <v>0</v>
      </c>
      <c r="R100" s="6">
        <f t="shared" ca="1" si="42"/>
        <v>0</v>
      </c>
      <c r="S100" s="4">
        <f ca="1">IF(VLOOKUP(A100,Data!B:E,4)&gt;=2,K100,N100+Q100)</f>
        <v>0</v>
      </c>
      <c r="T100" s="4">
        <f ca="1">IF(VLOOKUP(A100,Data!B:E,4)&gt;=2,,K100-N100-Q100)</f>
        <v>0</v>
      </c>
      <c r="V100" t="str">
        <f t="shared" ca="1" si="44"/>
        <v>Non</v>
      </c>
      <c r="W100" cm="1">
        <f t="array" aca="1" ref="W100" ca="1">_xlfn.IFS(AND(INDIRECT($C100&amp;"!"&amp;"$G"&amp;$D100)-INDIRECT($C100&amp;"!"&amp;"$F"&amp;$D100)&lt;0.5,INDIRECT($C100&amp;"!"&amp;"$G"&amp;$D100)=1,INDIRECT($C101&amp;"!"&amp;"$F"&amp;$D101)=0),0,AND(INDIRECT($C99&amp;"!"&amp;"$G"&amp;$D99)-INDIRECT($C99&amp;"!"&amp;"$F"&amp;$D99)&lt;0.5,INDIRECT($C99&amp;"!"&amp;"$G"&amp;$D99)=1,INDIRECT($C100&amp;"!"&amp;"$F"&amp;$D100)=0),INDIRECT($C99&amp;"!"&amp;"$F"&amp;$D99),AND(INDIRECT($C99&amp;"!"&amp;"$G"&amp;$D99)-INDIRECT($C99&amp;"!"&amp;"$F"&amp;$D99)&lt;=0.5,INDIRECT($C99&amp;"!"&amp;"$G"&amp;$D99)=1,INDIRECT($C100&amp;"!"&amp;"$F"&amp;$D100)=0),Calculs!X99,AND(INDIRECT($C100&amp;"!"&amp;"$F"&amp;$D100)=0,INDIRECT($C99&amp;"!"&amp;"$G"&amp;$D99)=1),AH99,TRUE,INDIRECT($C100&amp;"!"&amp;"$F"&amp;$D100))</f>
        <v>0</v>
      </c>
      <c r="X100" cm="1">
        <f t="array" aca="1" ref="X100" ca="1">IF(AND(INDIRECT($C100&amp;"!"&amp;"$G"&amp;$D100)-INDIRECT($C100&amp;"!"&amp;"$F"&amp;$D100)&lt;0.5,INDIRECT($C100&amp;"!"&amp;"$G"&amp;$D100)=1,INDIRECT($C101&amp;"!"&amp;"$F"&amp;$D101)=0),0,IF(OR(INDIRECT($C100&amp;"!"&amp;"$G"&amp;$D100)=1,AND(INDIRECT($C100&amp;"!"&amp;"$G"&amp;$D100)&lt;&gt;1,INDIRECT($C100&amp;"!"&amp;"$G"&amp;$D100)&gt;Calculs!W100+0.5)),Calculs!W100+0.5,INDIRECT($C100&amp;"!"&amp;"$G"&amp;$D100)+ROUND(W100,0)))</f>
        <v>0</v>
      </c>
      <c r="Y100">
        <f t="shared" ca="1" si="45"/>
        <v>0</v>
      </c>
      <c r="Z100" cm="1">
        <f t="array" aca="1" ref="Z100" ca="1">IF(AND(W100=INT(W100),INDIRECT($C100&amp;"!"&amp;"$F"&amp;$D100)&lt;&gt;""),W100+1,ROUNDUP(W100,0))</f>
        <v>0</v>
      </c>
      <c r="AA100">
        <f t="shared" ca="1" si="46"/>
        <v>0</v>
      </c>
      <c r="AB100" t="str">
        <f t="shared" ca="1" si="47"/>
        <v>Oui</v>
      </c>
      <c r="AC100">
        <f t="shared" ca="1" si="48"/>
        <v>0</v>
      </c>
      <c r="AD100" t="str">
        <f t="shared" ca="1" si="10"/>
        <v>Oui</v>
      </c>
      <c r="AE100" t="str">
        <f t="shared" ca="1" si="49"/>
        <v/>
      </c>
      <c r="AF100" t="str">
        <f t="shared" ca="1" si="50"/>
        <v>Non</v>
      </c>
      <c r="AG100" cm="1">
        <f t="array" aca="1" ref="AG100" ca="1">IF(INDIRECT($C100&amp;"!"&amp;"$G"&amp;$D100)-INDIRECT($C100&amp;"!"&amp;"$F"&amp;$D100)&lt;=0.5,0,IF(AND(INDIRECT($C100&amp;"!"&amp;"$F"&amp;$D100)=0,INDIRECT($C99&amp;"!"&amp;"$G"&amp;$D99)=1),X100,INDIRECT($C100&amp;"!"&amp;"$F"&amp;$D100)))</f>
        <v>0</v>
      </c>
      <c r="AH100" cm="1">
        <f t="array" aca="1" ref="AH100" ca="1">IF(INDIRECT($C100&amp;"!"&amp;"$G"&amp;$D100)-INDIRECT($C100&amp;"!"&amp;"$F"&amp;$D100)&lt;=0.5,0,IF(OR(INDIRECT($C100&amp;"!"&amp;"$G"&amp;$D100)=1,AND(INDIRECT($C100&amp;"!"&amp;"$G"&amp;$D100)&lt;&gt;1,INDIRECT($C100&amp;"!"&amp;"$G"&amp;$D100)&gt;Calculs!AG100+0.5)),Calculs!AG100+0.5,INDIRECT($C100&amp;"!"&amp;"$G"&amp;$D100)+ROUND(AG100,0)))</f>
        <v>0</v>
      </c>
      <c r="AI100">
        <f t="shared" ca="1" si="51"/>
        <v>0</v>
      </c>
      <c r="AJ100" cm="1">
        <f t="array" aca="1" ref="AJ100" ca="1">IF(AND(AG100=INT(AG100),INDIRECT($C100&amp;"!"&amp;"$F"&amp;$D100)&lt;&gt;""),AG100+1,ROUNDUP(AG100,0))</f>
        <v>0</v>
      </c>
      <c r="AK100">
        <f t="shared" ca="1" si="52"/>
        <v>0</v>
      </c>
      <c r="AL100" t="str">
        <f t="shared" ca="1" si="53"/>
        <v>Oui</v>
      </c>
      <c r="AM100">
        <f t="shared" ca="1" si="54"/>
        <v>0</v>
      </c>
      <c r="AN100" t="str">
        <f t="shared" ca="1" si="16"/>
        <v>Oui</v>
      </c>
      <c r="AO100" t="str">
        <f t="shared" ca="1" si="55"/>
        <v/>
      </c>
    </row>
    <row r="101" spans="1:41" x14ac:dyDescent="0.25">
      <c r="A101">
        <v>99</v>
      </c>
      <c r="B101">
        <f ca="1">Data!E101</f>
        <v>2</v>
      </c>
      <c r="C101" t="s">
        <v>108</v>
      </c>
      <c r="D101">
        <v>11</v>
      </c>
      <c r="E101" t="str">
        <f t="shared" ca="1" si="37"/>
        <v>Non</v>
      </c>
      <c r="F101" t="str">
        <f ca="1">IF(Data!$D101&gt;=3,"Oui","Non")</f>
        <v>Non</v>
      </c>
      <c r="G101" s="4" t="str" cm="1">
        <f t="array" aca="1" ref="G101" ca="1">IF(OR(AND(Data!$E101=4,ISBLANK(INDIRECT($C101&amp;"!"&amp;"$D"&amp;$D101&amp;":$I"&amp;$D101))),$E101="Oui"),_xlfn.SWITCH(Informations!$E$10,"Oui",0.5,"Non",0.4,"Erreur"),"NA")</f>
        <v>NA</v>
      </c>
      <c r="H101" s="14" cm="1">
        <f t="array" aca="1" ref="H101" ca="1">_xlfn.SWITCH($G101,"NA",(INDIRECT($C101&amp;"!"&amp;"$E"&amp;$D101))-(INDIRECT($C101&amp;"!"&amp;"$D"&amp;$D101)),0.4,$G101,0.5,$G101,"Erreur","Erreur","Erreur")</f>
        <v>0</v>
      </c>
      <c r="I101" cm="1">
        <f t="array" aca="1" ref="I101" ca="1">IF($G101="NA",INDIRECT($C101&amp;"!"&amp;"$H"&amp;$D101)+INDIRECT($C101&amp;"!"&amp;"$I"&amp;$D101)+INDIRECT($C101&amp;"!"&amp;"$J"&amp;$D101),0)</f>
        <v>0</v>
      </c>
      <c r="J101" cm="1">
        <f t="array" aca="1" ref="J101" ca="1">IF($G101="NA",(INDIRECT($C101&amp;"!"&amp;"$K"&amp;$D101)),0)</f>
        <v>0</v>
      </c>
      <c r="K101" s="4">
        <f t="shared" ca="1" si="36"/>
        <v>0</v>
      </c>
      <c r="L101" s="3">
        <f t="shared" ca="1" si="38"/>
        <v>0</v>
      </c>
      <c r="M101" s="5" cm="1">
        <f t="array" aca="1" ref="M101" ca="1">IF((INDIRECT($C101&amp;"!"&amp;"$D"&amp;$D101))="",,_xlfn.IFS(INDIRECT($C101&amp;"!"&amp;"$E"&amp;$D101)&lt;(1/3),INDIRECT($C101&amp;"!"&amp;"$E"&amp;$D101)-INDIRECT($C101&amp;"!"&amp;"$D"&amp;$D101),INDIRECT($C101&amp;"!"&amp;"$E"&amp;$D101)&gt;=(1/3),Data!$H$3-(INDIRECT($C101&amp;"!"&amp;"$D"&amp;$D101))))+INDIRECT($C101&amp;"!"&amp;"$H"&amp;$D101)</f>
        <v>0</v>
      </c>
      <c r="N101" s="5">
        <f t="shared" ca="1" si="39"/>
        <v>0</v>
      </c>
      <c r="O101" s="6">
        <f t="shared" ca="1" si="40"/>
        <v>0</v>
      </c>
      <c r="P101" s="5" cm="1">
        <f t="array" aca="1" ref="P101" ca="1">IF((INDIRECT($C101&amp;"!"&amp;"$D"&amp;$D101))="",,_xlfn.IFS(INDIRECT($C101&amp;"!"&amp;"$D"&amp;$D101)&gt;(2/3),INDIRECT($C101&amp;"!"&amp;"$E"&amp;$D101)-INDIRECT($C101&amp;"!"&amp;"$D"&amp;$D101),INDIRECT($C101&amp;"!"&amp;"$D"&amp;$D101)&lt;=(2/3),INDIRECT($C101&amp;"!"&amp;"$E"&amp;$D101)-Data!$H$4))+INDIRECT($C101&amp;"!"&amp;"$J"&amp;$D101)</f>
        <v>0</v>
      </c>
      <c r="Q101" s="4">
        <f t="shared" ca="1" si="41"/>
        <v>0</v>
      </c>
      <c r="R101" s="6">
        <f t="shared" ca="1" si="42"/>
        <v>0</v>
      </c>
      <c r="S101" s="4">
        <f ca="1">IF(VLOOKUP(A101,Data!B:E,4)&gt;=2,K101,N101+Q101)</f>
        <v>0</v>
      </c>
      <c r="T101" s="4">
        <f ca="1">IF(VLOOKUP(A101,Data!B:E,4)&gt;=2,,K101-N101-Q101)</f>
        <v>0</v>
      </c>
      <c r="V101" t="str">
        <f t="shared" ca="1" si="44"/>
        <v>Non</v>
      </c>
      <c r="W101" cm="1">
        <f t="array" aca="1" ref="W101" ca="1">_xlfn.IFS(AND(INDIRECT($C101&amp;"!"&amp;"$G"&amp;$D101)-INDIRECT($C101&amp;"!"&amp;"$F"&amp;$D101)&lt;0.5,INDIRECT($C101&amp;"!"&amp;"$G"&amp;$D101)=1,INDIRECT($C102&amp;"!"&amp;"$F"&amp;$D102)=0),0,AND(INDIRECT($C100&amp;"!"&amp;"$G"&amp;$D100)-INDIRECT($C100&amp;"!"&amp;"$F"&amp;$D100)&lt;0.5,INDIRECT($C100&amp;"!"&amp;"$G"&amp;$D100)=1,INDIRECT($C101&amp;"!"&amp;"$F"&amp;$D101)=0),INDIRECT($C100&amp;"!"&amp;"$F"&amp;$D100),AND(INDIRECT($C100&amp;"!"&amp;"$G"&amp;$D100)-INDIRECT($C100&amp;"!"&amp;"$F"&amp;$D100)&lt;=0.5,INDIRECT($C100&amp;"!"&amp;"$G"&amp;$D100)=1,INDIRECT($C101&amp;"!"&amp;"$F"&amp;$D101)=0),Calculs!X100,AND(INDIRECT($C101&amp;"!"&amp;"$F"&amp;$D101)=0,INDIRECT($C100&amp;"!"&amp;"$G"&amp;$D100)=1),AH100,TRUE,INDIRECT($C101&amp;"!"&amp;"$F"&amp;$D101))</f>
        <v>0</v>
      </c>
      <c r="X101" cm="1">
        <f t="array" aca="1" ref="X101" ca="1">IF(AND(INDIRECT($C101&amp;"!"&amp;"$G"&amp;$D101)-INDIRECT($C101&amp;"!"&amp;"$F"&amp;$D101)&lt;0.5,INDIRECT($C101&amp;"!"&amp;"$G"&amp;$D101)=1,INDIRECT($C102&amp;"!"&amp;"$F"&amp;$D102)=0),0,IF(OR(INDIRECT($C101&amp;"!"&amp;"$G"&amp;$D101)=1,AND(INDIRECT($C101&amp;"!"&amp;"$G"&amp;$D101)&lt;&gt;1,INDIRECT($C101&amp;"!"&amp;"$G"&amp;$D101)&gt;Calculs!W101+0.5)),Calculs!W101+0.5,INDIRECT($C101&amp;"!"&amp;"$G"&amp;$D101)+ROUND(W101,0)))</f>
        <v>0</v>
      </c>
      <c r="Y101">
        <f t="shared" ca="1" si="45"/>
        <v>0</v>
      </c>
      <c r="Z101" cm="1">
        <f t="array" aca="1" ref="Z101" ca="1">IF(AND(W101=INT(W101),INDIRECT($C101&amp;"!"&amp;"$F"&amp;$D101)&lt;&gt;""),W101+1,ROUNDUP(W101,0))</f>
        <v>0</v>
      </c>
      <c r="AA101">
        <f t="shared" ca="1" si="46"/>
        <v>0</v>
      </c>
      <c r="AB101" t="str">
        <f t="shared" ca="1" si="47"/>
        <v>Oui</v>
      </c>
      <c r="AC101">
        <f t="shared" ca="1" si="48"/>
        <v>0</v>
      </c>
      <c r="AD101" t="str">
        <f t="shared" ca="1" si="10"/>
        <v>Oui</v>
      </c>
      <c r="AE101" t="str">
        <f t="shared" ca="1" si="49"/>
        <v/>
      </c>
      <c r="AF101" t="str">
        <f t="shared" ca="1" si="50"/>
        <v>Non</v>
      </c>
      <c r="AG101" cm="1">
        <f t="array" aca="1" ref="AG101" ca="1">IF(INDIRECT($C101&amp;"!"&amp;"$G"&amp;$D101)-INDIRECT($C101&amp;"!"&amp;"$F"&amp;$D101)&lt;=0.5,0,IF(AND(INDIRECT($C101&amp;"!"&amp;"$F"&amp;$D101)=0,INDIRECT($C100&amp;"!"&amp;"$G"&amp;$D100)=1),X101,INDIRECT($C101&amp;"!"&amp;"$F"&amp;$D101)))</f>
        <v>0</v>
      </c>
      <c r="AH101" cm="1">
        <f t="array" aca="1" ref="AH101" ca="1">IF(INDIRECT($C101&amp;"!"&amp;"$G"&amp;$D101)-INDIRECT($C101&amp;"!"&amp;"$F"&amp;$D101)&lt;=0.5,0,IF(OR(INDIRECT($C101&amp;"!"&amp;"$G"&amp;$D101)=1,AND(INDIRECT($C101&amp;"!"&amp;"$G"&amp;$D101)&lt;&gt;1,INDIRECT($C101&amp;"!"&amp;"$G"&amp;$D101)&gt;Calculs!AG101+0.5)),Calculs!AG101+0.5,INDIRECT($C101&amp;"!"&amp;"$G"&amp;$D101)+ROUND(AG101,0)))</f>
        <v>0</v>
      </c>
      <c r="AI101">
        <f t="shared" ca="1" si="51"/>
        <v>0</v>
      </c>
      <c r="AJ101" cm="1">
        <f t="array" aca="1" ref="AJ101" ca="1">IF(AND(AG101=INT(AG101),INDIRECT($C101&amp;"!"&amp;"$F"&amp;$D101)&lt;&gt;""),AG101+1,ROUNDUP(AG101,0))</f>
        <v>0</v>
      </c>
      <c r="AK101">
        <f t="shared" ca="1" si="52"/>
        <v>0</v>
      </c>
      <c r="AL101" t="str">
        <f t="shared" ca="1" si="53"/>
        <v>Oui</v>
      </c>
      <c r="AM101">
        <f t="shared" ca="1" si="54"/>
        <v>0</v>
      </c>
      <c r="AN101" t="str">
        <f t="shared" ca="1" si="16"/>
        <v>Oui</v>
      </c>
      <c r="AO101" t="str">
        <f t="shared" ca="1" si="55"/>
        <v/>
      </c>
    </row>
    <row r="102" spans="1:41" x14ac:dyDescent="0.25">
      <c r="A102">
        <v>100</v>
      </c>
      <c r="B102">
        <f ca="1">Data!E102</f>
        <v>3</v>
      </c>
      <c r="C102" t="s">
        <v>108</v>
      </c>
      <c r="D102">
        <v>12</v>
      </c>
      <c r="E102" t="str">
        <f t="shared" ca="1" si="37"/>
        <v>Non</v>
      </c>
      <c r="F102" t="str">
        <f ca="1">IF(Data!$D102&gt;=3,"Oui","Non")</f>
        <v>Non</v>
      </c>
      <c r="G102" s="4" t="str" cm="1">
        <f t="array" aca="1" ref="G102" ca="1">IF(OR(AND(Data!$E102=4,ISBLANK(INDIRECT($C102&amp;"!"&amp;"$D"&amp;$D102&amp;":$I"&amp;$D102))),$E102="Oui"),_xlfn.SWITCH(Informations!$E$10,"Oui",0.5,"Non",0.4,"Erreur"),"NA")</f>
        <v>NA</v>
      </c>
      <c r="H102" s="14" cm="1">
        <f t="array" aca="1" ref="H102" ca="1">_xlfn.SWITCH($G102,"NA",(INDIRECT($C102&amp;"!"&amp;"$E"&amp;$D102))-(INDIRECT($C102&amp;"!"&amp;"$D"&amp;$D102)),0.4,$G102,0.5,$G102,"Erreur","Erreur","Erreur")</f>
        <v>0</v>
      </c>
      <c r="I102" cm="1">
        <f t="array" aca="1" ref="I102" ca="1">IF($G102="NA",INDIRECT($C102&amp;"!"&amp;"$H"&amp;$D102)+INDIRECT($C102&amp;"!"&amp;"$I"&amp;$D102)+INDIRECT($C102&amp;"!"&amp;"$J"&amp;$D102),0)</f>
        <v>0</v>
      </c>
      <c r="J102" cm="1">
        <f t="array" aca="1" ref="J102" ca="1">IF($G102="NA",(INDIRECT($C102&amp;"!"&amp;"$K"&amp;$D102)),0)</f>
        <v>0</v>
      </c>
      <c r="K102" s="4">
        <f t="shared" ca="1" si="36"/>
        <v>0</v>
      </c>
      <c r="L102" s="3">
        <f t="shared" ca="1" si="38"/>
        <v>0</v>
      </c>
      <c r="M102" s="5" cm="1">
        <f t="array" aca="1" ref="M102" ca="1">IF((INDIRECT($C102&amp;"!"&amp;"$D"&amp;$D102))="",,_xlfn.IFS(INDIRECT($C102&amp;"!"&amp;"$E"&amp;$D102)&lt;(1/3),INDIRECT($C102&amp;"!"&amp;"$E"&amp;$D102)-INDIRECT($C102&amp;"!"&amp;"$D"&amp;$D102),INDIRECT($C102&amp;"!"&amp;"$E"&amp;$D102)&gt;=(1/3),Data!$H$3-(INDIRECT($C102&amp;"!"&amp;"$D"&amp;$D102))))+INDIRECT($C102&amp;"!"&amp;"$H"&amp;$D102)</f>
        <v>0</v>
      </c>
      <c r="N102" s="5">
        <f t="shared" ca="1" si="39"/>
        <v>0</v>
      </c>
      <c r="O102" s="6">
        <f t="shared" ca="1" si="40"/>
        <v>0</v>
      </c>
      <c r="P102" s="5" cm="1">
        <f t="array" aca="1" ref="P102" ca="1">IF((INDIRECT($C102&amp;"!"&amp;"$D"&amp;$D102))="",,_xlfn.IFS(INDIRECT($C102&amp;"!"&amp;"$D"&amp;$D102)&gt;(2/3),INDIRECT($C102&amp;"!"&amp;"$E"&amp;$D102)-INDIRECT($C102&amp;"!"&amp;"$D"&amp;$D102),INDIRECT($C102&amp;"!"&amp;"$D"&amp;$D102)&lt;=(2/3),INDIRECT($C102&amp;"!"&amp;"$E"&amp;$D102)-Data!$H$4))+INDIRECT($C102&amp;"!"&amp;"$J"&amp;$D102)</f>
        <v>0</v>
      </c>
      <c r="Q102" s="4">
        <f t="shared" ca="1" si="41"/>
        <v>0</v>
      </c>
      <c r="R102" s="6">
        <f t="shared" ca="1" si="42"/>
        <v>0</v>
      </c>
      <c r="S102" s="4">
        <f ca="1">IF(VLOOKUP(A102,Data!B:E,4)&gt;=2,K102,N102+Q102)</f>
        <v>0</v>
      </c>
      <c r="T102" s="4">
        <f ca="1">IF(VLOOKUP(A102,Data!B:E,4)&gt;=2,,K102-N102-Q102)</f>
        <v>0</v>
      </c>
      <c r="V102" t="str">
        <f t="shared" ca="1" si="44"/>
        <v>Non</v>
      </c>
      <c r="W102" cm="1">
        <f t="array" aca="1" ref="W102" ca="1">_xlfn.IFS(AND(INDIRECT($C102&amp;"!"&amp;"$G"&amp;$D102)-INDIRECT($C102&amp;"!"&amp;"$F"&amp;$D102)&lt;0.5,INDIRECT($C102&amp;"!"&amp;"$G"&amp;$D102)=1,INDIRECT($C103&amp;"!"&amp;"$F"&amp;$D103)=0),0,AND(INDIRECT($C101&amp;"!"&amp;"$G"&amp;$D101)-INDIRECT($C101&amp;"!"&amp;"$F"&amp;$D101)&lt;0.5,INDIRECT($C101&amp;"!"&amp;"$G"&amp;$D101)=1,INDIRECT($C102&amp;"!"&amp;"$F"&amp;$D102)=0),INDIRECT($C101&amp;"!"&amp;"$F"&amp;$D101),AND(INDIRECT($C101&amp;"!"&amp;"$G"&amp;$D101)-INDIRECT($C101&amp;"!"&amp;"$F"&amp;$D101)&lt;=0.5,INDIRECT($C101&amp;"!"&amp;"$G"&amp;$D101)=1,INDIRECT($C102&amp;"!"&amp;"$F"&amp;$D102)=0),Calculs!X101,AND(INDIRECT($C102&amp;"!"&amp;"$F"&amp;$D102)=0,INDIRECT($C101&amp;"!"&amp;"$G"&amp;$D101)=1),AH101,TRUE,INDIRECT($C102&amp;"!"&amp;"$F"&amp;$D102))</f>
        <v>0</v>
      </c>
      <c r="X102" cm="1">
        <f t="array" aca="1" ref="X102" ca="1">IF(AND(INDIRECT($C102&amp;"!"&amp;"$G"&amp;$D102)-INDIRECT($C102&amp;"!"&amp;"$F"&amp;$D102)&lt;0.5,INDIRECT($C102&amp;"!"&amp;"$G"&amp;$D102)=1,INDIRECT($C103&amp;"!"&amp;"$F"&amp;$D103)=0),0,IF(OR(INDIRECT($C102&amp;"!"&amp;"$G"&amp;$D102)=1,AND(INDIRECT($C102&amp;"!"&amp;"$G"&amp;$D102)&lt;&gt;1,INDIRECT($C102&amp;"!"&amp;"$G"&amp;$D102)&gt;Calculs!W102+0.5)),Calculs!W102+0.5,INDIRECT($C102&amp;"!"&amp;"$G"&amp;$D102)+ROUND(W102,0)))</f>
        <v>0</v>
      </c>
      <c r="Y102">
        <f t="shared" ca="1" si="45"/>
        <v>0</v>
      </c>
      <c r="Z102" cm="1">
        <f t="array" aca="1" ref="Z102" ca="1">IF(AND(W102=INT(W102),INDIRECT($C102&amp;"!"&amp;"$F"&amp;$D102)&lt;&gt;""),W102+1,ROUNDUP(W102,0))</f>
        <v>0</v>
      </c>
      <c r="AA102">
        <f t="shared" ca="1" si="46"/>
        <v>0</v>
      </c>
      <c r="AB102" t="str">
        <f t="shared" ca="1" si="47"/>
        <v>Oui</v>
      </c>
      <c r="AC102">
        <f t="shared" ca="1" si="48"/>
        <v>0</v>
      </c>
      <c r="AD102" t="str">
        <f t="shared" ca="1" si="10"/>
        <v>Oui</v>
      </c>
      <c r="AE102" t="str">
        <f t="shared" ca="1" si="49"/>
        <v/>
      </c>
      <c r="AF102" t="str">
        <f t="shared" ca="1" si="50"/>
        <v>Non</v>
      </c>
      <c r="AG102" cm="1">
        <f t="array" aca="1" ref="AG102" ca="1">IF(INDIRECT($C102&amp;"!"&amp;"$G"&amp;$D102)-INDIRECT($C102&amp;"!"&amp;"$F"&amp;$D102)&lt;=0.5,0,IF(AND(INDIRECT($C102&amp;"!"&amp;"$F"&amp;$D102)=0,INDIRECT($C101&amp;"!"&amp;"$G"&amp;$D101)=1),X102,INDIRECT($C102&amp;"!"&amp;"$F"&amp;$D102)))</f>
        <v>0</v>
      </c>
      <c r="AH102" cm="1">
        <f t="array" aca="1" ref="AH102" ca="1">IF(INDIRECT($C102&amp;"!"&amp;"$G"&amp;$D102)-INDIRECT($C102&amp;"!"&amp;"$F"&amp;$D102)&lt;=0.5,0,IF(OR(INDIRECT($C102&amp;"!"&amp;"$G"&amp;$D102)=1,AND(INDIRECT($C102&amp;"!"&amp;"$G"&amp;$D102)&lt;&gt;1,INDIRECT($C102&amp;"!"&amp;"$G"&amp;$D102)&gt;Calculs!AG102+0.5)),Calculs!AG102+0.5,INDIRECT($C102&amp;"!"&amp;"$G"&amp;$D102)+ROUND(AG102,0)))</f>
        <v>0</v>
      </c>
      <c r="AI102">
        <f t="shared" ca="1" si="51"/>
        <v>0</v>
      </c>
      <c r="AJ102" cm="1">
        <f t="array" aca="1" ref="AJ102" ca="1">IF(AND(AG102=INT(AG102),INDIRECT($C102&amp;"!"&amp;"$F"&amp;$D102)&lt;&gt;""),AG102+1,ROUNDUP(AG102,0))</f>
        <v>0</v>
      </c>
      <c r="AK102">
        <f t="shared" ca="1" si="52"/>
        <v>0</v>
      </c>
      <c r="AL102" t="str">
        <f t="shared" ca="1" si="53"/>
        <v>Oui</v>
      </c>
      <c r="AM102">
        <f t="shared" ca="1" si="54"/>
        <v>0</v>
      </c>
      <c r="AN102" t="str">
        <f t="shared" ca="1" si="16"/>
        <v>Oui</v>
      </c>
      <c r="AO102" t="str">
        <f t="shared" ca="1" si="55"/>
        <v/>
      </c>
    </row>
    <row r="103" spans="1:41" x14ac:dyDescent="0.25">
      <c r="A103">
        <v>101</v>
      </c>
      <c r="B103">
        <f ca="1">Data!E103</f>
        <v>1</v>
      </c>
      <c r="C103" t="s">
        <v>108</v>
      </c>
      <c r="D103">
        <v>13</v>
      </c>
      <c r="E103" t="str">
        <f t="shared" ca="1" si="37"/>
        <v>Non</v>
      </c>
      <c r="F103" t="str">
        <f ca="1">IF(Data!$D103&gt;=3,"Oui","Non")</f>
        <v>Non</v>
      </c>
      <c r="G103" s="4" t="str" cm="1">
        <f t="array" aca="1" ref="G103" ca="1">IF(OR(AND(Data!$E103=4,ISBLANK(INDIRECT($C103&amp;"!"&amp;"$D"&amp;$D103&amp;":$I"&amp;$D103))),$E103="Oui"),_xlfn.SWITCH(Informations!$E$10,"Oui",0.5,"Non",0.4,"Erreur"),"NA")</f>
        <v>NA</v>
      </c>
      <c r="H103" s="14" cm="1">
        <f t="array" aca="1" ref="H103" ca="1">_xlfn.SWITCH($G103,"NA",(INDIRECT($C103&amp;"!"&amp;"$E"&amp;$D103))-(INDIRECT($C103&amp;"!"&amp;"$D"&amp;$D103)),0.4,$G103,0.5,$G103,"Erreur","Erreur","Erreur")</f>
        <v>0</v>
      </c>
      <c r="I103" cm="1">
        <f t="array" aca="1" ref="I103" ca="1">IF($G103="NA",INDIRECT($C103&amp;"!"&amp;"$H"&amp;$D103)+INDIRECT($C103&amp;"!"&amp;"$I"&amp;$D103)+INDIRECT($C103&amp;"!"&amp;"$J"&amp;$D103),0)</f>
        <v>0</v>
      </c>
      <c r="J103" cm="1">
        <f t="array" aca="1" ref="J103" ca="1">IF($G103="NA",(INDIRECT($C103&amp;"!"&amp;"$K"&amp;$D103)),0)</f>
        <v>0</v>
      </c>
      <c r="K103" s="4">
        <f t="shared" ca="1" si="36"/>
        <v>0</v>
      </c>
      <c r="L103" s="3">
        <f t="shared" ca="1" si="38"/>
        <v>0</v>
      </c>
      <c r="M103" s="5" cm="1">
        <f t="array" aca="1" ref="M103" ca="1">IF((INDIRECT($C103&amp;"!"&amp;"$D"&amp;$D103))="",,_xlfn.IFS(INDIRECT($C103&amp;"!"&amp;"$E"&amp;$D103)&lt;(1/3),INDIRECT($C103&amp;"!"&amp;"$E"&amp;$D103)-INDIRECT($C103&amp;"!"&amp;"$D"&amp;$D103),INDIRECT($C103&amp;"!"&amp;"$E"&amp;$D103)&gt;=(1/3),Data!$H$3-(INDIRECT($C103&amp;"!"&amp;"$D"&amp;$D103))))+INDIRECT($C103&amp;"!"&amp;"$H"&amp;$D103)</f>
        <v>0</v>
      </c>
      <c r="N103" s="5">
        <f t="shared" ca="1" si="39"/>
        <v>0</v>
      </c>
      <c r="O103" s="6">
        <f t="shared" ca="1" si="40"/>
        <v>0</v>
      </c>
      <c r="P103" s="5" cm="1">
        <f t="array" aca="1" ref="P103" ca="1">IF((INDIRECT($C103&amp;"!"&amp;"$D"&amp;$D103))="",,_xlfn.IFS(INDIRECT($C103&amp;"!"&amp;"$D"&amp;$D103)&gt;(2/3),INDIRECT($C103&amp;"!"&amp;"$E"&amp;$D103)-INDIRECT($C103&amp;"!"&amp;"$D"&amp;$D103),INDIRECT($C103&amp;"!"&amp;"$D"&amp;$D103)&lt;=(2/3),INDIRECT($C103&amp;"!"&amp;"$E"&amp;$D103)-Data!$H$4))+INDIRECT($C103&amp;"!"&amp;"$J"&amp;$D103)</f>
        <v>0</v>
      </c>
      <c r="Q103" s="4">
        <f t="shared" ca="1" si="41"/>
        <v>0</v>
      </c>
      <c r="R103" s="6">
        <f t="shared" ca="1" si="42"/>
        <v>0</v>
      </c>
      <c r="S103" s="4">
        <f ca="1">IF(VLOOKUP(A103,Data!B:E,4)&gt;=2,K103,N103+Q103)</f>
        <v>0</v>
      </c>
      <c r="T103" s="4">
        <f ca="1">IF(VLOOKUP(A103,Data!B:E,4)&gt;=2,,K103-N103-Q103)</f>
        <v>0</v>
      </c>
      <c r="U103" s="4">
        <f t="shared" ref="U103" ca="1" si="60">SUM(K97:K103)</f>
        <v>0</v>
      </c>
      <c r="V103" t="str">
        <f t="shared" ca="1" si="44"/>
        <v>Non</v>
      </c>
      <c r="W103" cm="1">
        <f t="array" aca="1" ref="W103" ca="1">_xlfn.IFS(AND(INDIRECT($C103&amp;"!"&amp;"$G"&amp;$D103)-INDIRECT($C103&amp;"!"&amp;"$F"&amp;$D103)&lt;0.5,INDIRECT($C103&amp;"!"&amp;"$G"&amp;$D103)=1,INDIRECT($C104&amp;"!"&amp;"$F"&amp;$D104)=0),0,AND(INDIRECT($C102&amp;"!"&amp;"$G"&amp;$D102)-INDIRECT($C102&amp;"!"&amp;"$F"&amp;$D102)&lt;0.5,INDIRECT($C102&amp;"!"&amp;"$G"&amp;$D102)=1,INDIRECT($C103&amp;"!"&amp;"$F"&amp;$D103)=0),INDIRECT($C102&amp;"!"&amp;"$F"&amp;$D102),AND(INDIRECT($C102&amp;"!"&amp;"$G"&amp;$D102)-INDIRECT($C102&amp;"!"&amp;"$F"&amp;$D102)&lt;=0.5,INDIRECT($C102&amp;"!"&amp;"$G"&amp;$D102)=1,INDIRECT($C103&amp;"!"&amp;"$F"&amp;$D103)=0),Calculs!X102,AND(INDIRECT($C103&amp;"!"&amp;"$F"&amp;$D103)=0,INDIRECT($C102&amp;"!"&amp;"$G"&amp;$D102)=1),AH102,TRUE,INDIRECT($C103&amp;"!"&amp;"$F"&amp;$D103))</f>
        <v>0</v>
      </c>
      <c r="X103" cm="1">
        <f t="array" aca="1" ref="X103" ca="1">IF(AND(INDIRECT($C103&amp;"!"&amp;"$G"&amp;$D103)-INDIRECT($C103&amp;"!"&amp;"$F"&amp;$D103)&lt;0.5,INDIRECT($C103&amp;"!"&amp;"$G"&amp;$D103)=1,INDIRECT($C104&amp;"!"&amp;"$F"&amp;$D104)=0),0,IF(OR(INDIRECT($C103&amp;"!"&amp;"$G"&amp;$D103)=1,AND(INDIRECT($C103&amp;"!"&amp;"$G"&amp;$D103)&lt;&gt;1,INDIRECT($C103&amp;"!"&amp;"$G"&amp;$D103)&gt;Calculs!W103+0.5)),Calculs!W103+0.5,INDIRECT($C103&amp;"!"&amp;"$G"&amp;$D103)+ROUND(W103,0)))</f>
        <v>0</v>
      </c>
      <c r="Y103">
        <f t="shared" ca="1" si="45"/>
        <v>0</v>
      </c>
      <c r="Z103" cm="1">
        <f t="array" aca="1" ref="Z103" ca="1">IF(AND(W103=INT(W103),INDIRECT($C103&amp;"!"&amp;"$F"&amp;$D103)&lt;&gt;""),W103+1,ROUNDUP(W103,0))</f>
        <v>0</v>
      </c>
      <c r="AA103">
        <f t="shared" ca="1" si="46"/>
        <v>0</v>
      </c>
      <c r="AB103" t="str">
        <f t="shared" ca="1" si="47"/>
        <v>Oui</v>
      </c>
      <c r="AC103">
        <f t="shared" ca="1" si="48"/>
        <v>0</v>
      </c>
      <c r="AD103" t="str">
        <f t="shared" ca="1" si="10"/>
        <v>Oui</v>
      </c>
      <c r="AE103" t="str">
        <f t="shared" ca="1" si="49"/>
        <v/>
      </c>
      <c r="AF103" t="str">
        <f t="shared" ca="1" si="50"/>
        <v>Non</v>
      </c>
      <c r="AG103" cm="1">
        <f t="array" aca="1" ref="AG103" ca="1">IF(INDIRECT($C103&amp;"!"&amp;"$G"&amp;$D103)-INDIRECT($C103&amp;"!"&amp;"$F"&amp;$D103)&lt;=0.5,0,IF(AND(INDIRECT($C103&amp;"!"&amp;"$F"&amp;$D103)=0,INDIRECT($C102&amp;"!"&amp;"$G"&amp;$D102)=1),X103,INDIRECT($C103&amp;"!"&amp;"$F"&amp;$D103)))</f>
        <v>0</v>
      </c>
      <c r="AH103" cm="1">
        <f t="array" aca="1" ref="AH103" ca="1">IF(INDIRECT($C103&amp;"!"&amp;"$G"&amp;$D103)-INDIRECT($C103&amp;"!"&amp;"$F"&amp;$D103)&lt;=0.5,0,IF(OR(INDIRECT($C103&amp;"!"&amp;"$G"&amp;$D103)=1,AND(INDIRECT($C103&amp;"!"&amp;"$G"&amp;$D103)&lt;&gt;1,INDIRECT($C103&amp;"!"&amp;"$G"&amp;$D103)&gt;Calculs!AG103+0.5)),Calculs!AG103+0.5,INDIRECT($C103&amp;"!"&amp;"$G"&amp;$D103)+ROUND(AG103,0)))</f>
        <v>0</v>
      </c>
      <c r="AI103">
        <f t="shared" ca="1" si="51"/>
        <v>0</v>
      </c>
      <c r="AJ103" cm="1">
        <f t="array" aca="1" ref="AJ103" ca="1">IF(AND(AG103=INT(AG103),INDIRECT($C103&amp;"!"&amp;"$F"&amp;$D103)&lt;&gt;""),AG103+1,ROUNDUP(AG103,0))</f>
        <v>0</v>
      </c>
      <c r="AK103">
        <f t="shared" ca="1" si="52"/>
        <v>0</v>
      </c>
      <c r="AL103" t="str">
        <f t="shared" ca="1" si="53"/>
        <v>Oui</v>
      </c>
      <c r="AM103">
        <f t="shared" ca="1" si="54"/>
        <v>0</v>
      </c>
      <c r="AN103" t="str">
        <f t="shared" ca="1" si="16"/>
        <v>Oui</v>
      </c>
      <c r="AO103" t="str">
        <f t="shared" ca="1" si="55"/>
        <v/>
      </c>
    </row>
    <row r="104" spans="1:41" x14ac:dyDescent="0.25">
      <c r="A104">
        <v>102</v>
      </c>
      <c r="B104">
        <f ca="1">Data!E104</f>
        <v>1</v>
      </c>
      <c r="C104" t="s">
        <v>108</v>
      </c>
      <c r="D104">
        <v>14</v>
      </c>
      <c r="E104" t="str">
        <f t="shared" ca="1" si="37"/>
        <v>Non</v>
      </c>
      <c r="F104" t="str">
        <f ca="1">IF(Data!$D104&gt;=3,"Oui","Non")</f>
        <v>Non</v>
      </c>
      <c r="G104" s="4" t="str" cm="1">
        <f t="array" aca="1" ref="G104" ca="1">IF(OR(AND(Data!$E104=4,ISBLANK(INDIRECT($C104&amp;"!"&amp;"$D"&amp;$D104&amp;":$I"&amp;$D104))),$E104="Oui"),_xlfn.SWITCH(Informations!$E$10,"Oui",0.5,"Non",0.4,"Erreur"),"NA")</f>
        <v>NA</v>
      </c>
      <c r="H104" s="14" cm="1">
        <f t="array" aca="1" ref="H104" ca="1">_xlfn.SWITCH($G104,"NA",(INDIRECT($C104&amp;"!"&amp;"$E"&amp;$D104))-(INDIRECT($C104&amp;"!"&amp;"$D"&amp;$D104)),0.4,$G104,0.5,$G104,"Erreur","Erreur","Erreur")</f>
        <v>0</v>
      </c>
      <c r="I104" cm="1">
        <f t="array" aca="1" ref="I104" ca="1">IF($G104="NA",INDIRECT($C104&amp;"!"&amp;"$H"&amp;$D104)+INDIRECT($C104&amp;"!"&amp;"$I"&amp;$D104)+INDIRECT($C104&amp;"!"&amp;"$J"&amp;$D104),0)</f>
        <v>0</v>
      </c>
      <c r="J104" cm="1">
        <f t="array" aca="1" ref="J104" ca="1">IF($G104="NA",(INDIRECT($C104&amp;"!"&amp;"$K"&amp;$D104)),0)</f>
        <v>0</v>
      </c>
      <c r="K104" s="4">
        <f t="shared" ca="1" si="36"/>
        <v>0</v>
      </c>
      <c r="L104" s="3">
        <f t="shared" ca="1" si="38"/>
        <v>0</v>
      </c>
      <c r="M104" s="5" cm="1">
        <f t="array" aca="1" ref="M104" ca="1">IF((INDIRECT($C104&amp;"!"&amp;"$D"&amp;$D104))="",,_xlfn.IFS(INDIRECT($C104&amp;"!"&amp;"$E"&amp;$D104)&lt;(1/3),INDIRECT($C104&amp;"!"&amp;"$E"&amp;$D104)-INDIRECT($C104&amp;"!"&amp;"$D"&amp;$D104),INDIRECT($C104&amp;"!"&amp;"$E"&amp;$D104)&gt;=(1/3),Data!$H$3-(INDIRECT($C104&amp;"!"&amp;"$D"&amp;$D104))))+INDIRECT($C104&amp;"!"&amp;"$H"&amp;$D104)</f>
        <v>0</v>
      </c>
      <c r="N104" s="5">
        <f t="shared" ca="1" si="39"/>
        <v>0</v>
      </c>
      <c r="O104" s="6">
        <f t="shared" ca="1" si="40"/>
        <v>0</v>
      </c>
      <c r="P104" s="5" cm="1">
        <f t="array" aca="1" ref="P104" ca="1">IF((INDIRECT($C104&amp;"!"&amp;"$D"&amp;$D104))="",,_xlfn.IFS(INDIRECT($C104&amp;"!"&amp;"$D"&amp;$D104)&gt;(2/3),INDIRECT($C104&amp;"!"&amp;"$E"&amp;$D104)-INDIRECT($C104&amp;"!"&amp;"$D"&amp;$D104),INDIRECT($C104&amp;"!"&amp;"$D"&amp;$D104)&lt;=(2/3),INDIRECT($C104&amp;"!"&amp;"$E"&amp;$D104)-Data!$H$4))+INDIRECT($C104&amp;"!"&amp;"$J"&amp;$D104)</f>
        <v>0</v>
      </c>
      <c r="Q104" s="4">
        <f t="shared" ca="1" si="41"/>
        <v>0</v>
      </c>
      <c r="R104" s="6">
        <f t="shared" ca="1" si="42"/>
        <v>0</v>
      </c>
      <c r="S104" s="4">
        <f ca="1">IF(VLOOKUP(A104,Data!B:E,4)&gt;=2,K104,N104+Q104)</f>
        <v>0</v>
      </c>
      <c r="T104" s="4">
        <f ca="1">IF(VLOOKUP(A104,Data!B:E,4)&gt;=2,,K104-N104-Q104)</f>
        <v>0</v>
      </c>
      <c r="V104" t="str">
        <f t="shared" ca="1" si="44"/>
        <v>Non</v>
      </c>
      <c r="W104" cm="1">
        <f t="array" aca="1" ref="W104" ca="1">_xlfn.IFS(AND(INDIRECT($C104&amp;"!"&amp;"$G"&amp;$D104)-INDIRECT($C104&amp;"!"&amp;"$F"&amp;$D104)&lt;0.5,INDIRECT($C104&amp;"!"&amp;"$G"&amp;$D104)=1,INDIRECT($C105&amp;"!"&amp;"$F"&amp;$D105)=0),0,AND(INDIRECT($C103&amp;"!"&amp;"$G"&amp;$D103)-INDIRECT($C103&amp;"!"&amp;"$F"&amp;$D103)&lt;0.5,INDIRECT($C103&amp;"!"&amp;"$G"&amp;$D103)=1,INDIRECT($C104&amp;"!"&amp;"$F"&amp;$D104)=0),INDIRECT($C103&amp;"!"&amp;"$F"&amp;$D103),AND(INDIRECT($C103&amp;"!"&amp;"$G"&amp;$D103)-INDIRECT($C103&amp;"!"&amp;"$F"&amp;$D103)&lt;=0.5,INDIRECT($C103&amp;"!"&amp;"$G"&amp;$D103)=1,INDIRECT($C104&amp;"!"&amp;"$F"&amp;$D104)=0),Calculs!X103,AND(INDIRECT($C104&amp;"!"&amp;"$F"&amp;$D104)=0,INDIRECT($C103&amp;"!"&amp;"$G"&amp;$D103)=1),AH103,TRUE,INDIRECT($C104&amp;"!"&amp;"$F"&amp;$D104))</f>
        <v>0</v>
      </c>
      <c r="X104" cm="1">
        <f t="array" aca="1" ref="X104" ca="1">IF(AND(INDIRECT($C104&amp;"!"&amp;"$G"&amp;$D104)-INDIRECT($C104&amp;"!"&amp;"$F"&amp;$D104)&lt;0.5,INDIRECT($C104&amp;"!"&amp;"$G"&amp;$D104)=1,INDIRECT($C105&amp;"!"&amp;"$F"&amp;$D105)=0),0,IF(OR(INDIRECT($C104&amp;"!"&amp;"$G"&amp;$D104)=1,AND(INDIRECT($C104&amp;"!"&amp;"$G"&amp;$D104)&lt;&gt;1,INDIRECT($C104&amp;"!"&amp;"$G"&amp;$D104)&gt;Calculs!W104+0.5)),Calculs!W104+0.5,INDIRECT($C104&amp;"!"&amp;"$G"&amp;$D104)+ROUND(W104,0)))</f>
        <v>0</v>
      </c>
      <c r="Y104">
        <f t="shared" ca="1" si="45"/>
        <v>0</v>
      </c>
      <c r="Z104" cm="1">
        <f t="array" aca="1" ref="Z104" ca="1">IF(AND(W104=INT(W104),INDIRECT($C104&amp;"!"&amp;"$F"&amp;$D104)&lt;&gt;""),W104+1,ROUNDUP(W104,0))</f>
        <v>0</v>
      </c>
      <c r="AA104">
        <f t="shared" ca="1" si="46"/>
        <v>0</v>
      </c>
      <c r="AB104" t="str">
        <f t="shared" ca="1" si="47"/>
        <v>Oui</v>
      </c>
      <c r="AC104">
        <f t="shared" ca="1" si="48"/>
        <v>0</v>
      </c>
      <c r="AD104" t="str">
        <f t="shared" ca="1" si="10"/>
        <v>Oui</v>
      </c>
      <c r="AE104" t="str">
        <f t="shared" ca="1" si="49"/>
        <v/>
      </c>
      <c r="AF104" t="str">
        <f t="shared" ca="1" si="50"/>
        <v>Non</v>
      </c>
      <c r="AG104" cm="1">
        <f t="array" aca="1" ref="AG104" ca="1">IF(INDIRECT($C104&amp;"!"&amp;"$G"&amp;$D104)-INDIRECT($C104&amp;"!"&amp;"$F"&amp;$D104)&lt;=0.5,0,IF(AND(INDIRECT($C104&amp;"!"&amp;"$F"&amp;$D104)=0,INDIRECT($C103&amp;"!"&amp;"$G"&amp;$D103)=1),X104,INDIRECT($C104&amp;"!"&amp;"$F"&amp;$D104)))</f>
        <v>0</v>
      </c>
      <c r="AH104" cm="1">
        <f t="array" aca="1" ref="AH104" ca="1">IF(INDIRECT($C104&amp;"!"&amp;"$G"&amp;$D104)-INDIRECT($C104&amp;"!"&amp;"$F"&amp;$D104)&lt;=0.5,0,IF(OR(INDIRECT($C104&amp;"!"&amp;"$G"&amp;$D104)=1,AND(INDIRECT($C104&amp;"!"&amp;"$G"&amp;$D104)&lt;&gt;1,INDIRECT($C104&amp;"!"&amp;"$G"&amp;$D104)&gt;Calculs!AG104+0.5)),Calculs!AG104+0.5,INDIRECT($C104&amp;"!"&amp;"$G"&amp;$D104)+ROUND(AG104,0)))</f>
        <v>0</v>
      </c>
      <c r="AI104">
        <f t="shared" ca="1" si="51"/>
        <v>0</v>
      </c>
      <c r="AJ104" cm="1">
        <f t="array" aca="1" ref="AJ104" ca="1">IF(AND(AG104=INT(AG104),INDIRECT($C104&amp;"!"&amp;"$F"&amp;$D104)&lt;&gt;""),AG104+1,ROUNDUP(AG104,0))</f>
        <v>0</v>
      </c>
      <c r="AK104">
        <f t="shared" ca="1" si="52"/>
        <v>0</v>
      </c>
      <c r="AL104" t="str">
        <f t="shared" ca="1" si="53"/>
        <v>Oui</v>
      </c>
      <c r="AM104">
        <f t="shared" ca="1" si="54"/>
        <v>0</v>
      </c>
      <c r="AN104" t="str">
        <f t="shared" ca="1" si="16"/>
        <v>Oui</v>
      </c>
      <c r="AO104" t="str">
        <f t="shared" ca="1" si="55"/>
        <v/>
      </c>
    </row>
    <row r="105" spans="1:41" x14ac:dyDescent="0.25">
      <c r="A105">
        <v>103</v>
      </c>
      <c r="B105">
        <f ca="1">Data!E105</f>
        <v>1</v>
      </c>
      <c r="C105" t="s">
        <v>108</v>
      </c>
      <c r="D105">
        <v>15</v>
      </c>
      <c r="E105" t="str">
        <f t="shared" ca="1" si="37"/>
        <v>Non</v>
      </c>
      <c r="F105" t="str">
        <f ca="1">IF(Data!$D105&gt;=3,"Oui","Non")</f>
        <v>Non</v>
      </c>
      <c r="G105" s="4" t="str" cm="1">
        <f t="array" aca="1" ref="G105" ca="1">IF(OR(AND(Data!$E105=4,ISBLANK(INDIRECT($C105&amp;"!"&amp;"$D"&amp;$D105&amp;":$I"&amp;$D105))),$E105="Oui"),_xlfn.SWITCH(Informations!$E$10,"Oui",0.5,"Non",0.4,"Erreur"),"NA")</f>
        <v>NA</v>
      </c>
      <c r="H105" s="14" cm="1">
        <f t="array" aca="1" ref="H105" ca="1">_xlfn.SWITCH($G105,"NA",(INDIRECT($C105&amp;"!"&amp;"$E"&amp;$D105))-(INDIRECT($C105&amp;"!"&amp;"$D"&amp;$D105)),0.4,$G105,0.5,$G105,"Erreur","Erreur","Erreur")</f>
        <v>0</v>
      </c>
      <c r="I105" cm="1">
        <f t="array" aca="1" ref="I105" ca="1">IF($G105="NA",INDIRECT($C105&amp;"!"&amp;"$H"&amp;$D105)+INDIRECT($C105&amp;"!"&amp;"$I"&amp;$D105)+INDIRECT($C105&amp;"!"&amp;"$J"&amp;$D105),0)</f>
        <v>0</v>
      </c>
      <c r="J105" cm="1">
        <f t="array" aca="1" ref="J105" ca="1">IF($G105="NA",(INDIRECT($C105&amp;"!"&amp;"$K"&amp;$D105)),0)</f>
        <v>0</v>
      </c>
      <c r="K105" s="4">
        <f t="shared" ca="1" si="36"/>
        <v>0</v>
      </c>
      <c r="L105" s="3">
        <f t="shared" ca="1" si="38"/>
        <v>0</v>
      </c>
      <c r="M105" s="5" cm="1">
        <f t="array" aca="1" ref="M105" ca="1">IF((INDIRECT($C105&amp;"!"&amp;"$D"&amp;$D105))="",,_xlfn.IFS(INDIRECT($C105&amp;"!"&amp;"$E"&amp;$D105)&lt;(1/3),INDIRECT($C105&amp;"!"&amp;"$E"&amp;$D105)-INDIRECT($C105&amp;"!"&amp;"$D"&amp;$D105),INDIRECT($C105&amp;"!"&amp;"$E"&amp;$D105)&gt;=(1/3),Data!$H$3-(INDIRECT($C105&amp;"!"&amp;"$D"&amp;$D105))))+INDIRECT($C105&amp;"!"&amp;"$H"&amp;$D105)</f>
        <v>0</v>
      </c>
      <c r="N105" s="5">
        <f t="shared" ca="1" si="39"/>
        <v>0</v>
      </c>
      <c r="O105" s="6">
        <f t="shared" ca="1" si="40"/>
        <v>0</v>
      </c>
      <c r="P105" s="5" cm="1">
        <f t="array" aca="1" ref="P105" ca="1">IF((INDIRECT($C105&amp;"!"&amp;"$D"&amp;$D105))="",,_xlfn.IFS(INDIRECT($C105&amp;"!"&amp;"$D"&amp;$D105)&gt;(2/3),INDIRECT($C105&amp;"!"&amp;"$E"&amp;$D105)-INDIRECT($C105&amp;"!"&amp;"$D"&amp;$D105),INDIRECT($C105&amp;"!"&amp;"$D"&amp;$D105)&lt;=(2/3),INDIRECT($C105&amp;"!"&amp;"$E"&amp;$D105)-Data!$H$4))+INDIRECT($C105&amp;"!"&amp;"$J"&amp;$D105)</f>
        <v>0</v>
      </c>
      <c r="Q105" s="4">
        <f t="shared" ca="1" si="41"/>
        <v>0</v>
      </c>
      <c r="R105" s="6">
        <f t="shared" ca="1" si="42"/>
        <v>0</v>
      </c>
      <c r="S105" s="4">
        <f ca="1">IF(VLOOKUP(A105,Data!B:E,4)&gt;=2,K105,N105+Q105)</f>
        <v>0</v>
      </c>
      <c r="T105" s="4">
        <f ca="1">IF(VLOOKUP(A105,Data!B:E,4)&gt;=2,,K105-N105-Q105)</f>
        <v>0</v>
      </c>
      <c r="V105" t="str">
        <f t="shared" ca="1" si="44"/>
        <v>Non</v>
      </c>
      <c r="W105" cm="1">
        <f t="array" aca="1" ref="W105" ca="1">_xlfn.IFS(AND(INDIRECT($C105&amp;"!"&amp;"$G"&amp;$D105)-INDIRECT($C105&amp;"!"&amp;"$F"&amp;$D105)&lt;0.5,INDIRECT($C105&amp;"!"&amp;"$G"&amp;$D105)=1,INDIRECT($C106&amp;"!"&amp;"$F"&amp;$D106)=0),0,AND(INDIRECT($C104&amp;"!"&amp;"$G"&amp;$D104)-INDIRECT($C104&amp;"!"&amp;"$F"&amp;$D104)&lt;0.5,INDIRECT($C104&amp;"!"&amp;"$G"&amp;$D104)=1,INDIRECT($C105&amp;"!"&amp;"$F"&amp;$D105)=0),INDIRECT($C104&amp;"!"&amp;"$F"&amp;$D104),AND(INDIRECT($C104&amp;"!"&amp;"$G"&amp;$D104)-INDIRECT($C104&amp;"!"&amp;"$F"&amp;$D104)&lt;=0.5,INDIRECT($C104&amp;"!"&amp;"$G"&amp;$D104)=1,INDIRECT($C105&amp;"!"&amp;"$F"&amp;$D105)=0),Calculs!X104,AND(INDIRECT($C105&amp;"!"&amp;"$F"&amp;$D105)=0,INDIRECT($C104&amp;"!"&amp;"$G"&amp;$D104)=1),AH104,TRUE,INDIRECT($C105&amp;"!"&amp;"$F"&amp;$D105))</f>
        <v>0</v>
      </c>
      <c r="X105" cm="1">
        <f t="array" aca="1" ref="X105" ca="1">IF(AND(INDIRECT($C105&amp;"!"&amp;"$G"&amp;$D105)-INDIRECT($C105&amp;"!"&amp;"$F"&amp;$D105)&lt;0.5,INDIRECT($C105&amp;"!"&amp;"$G"&amp;$D105)=1,INDIRECT($C106&amp;"!"&amp;"$F"&amp;$D106)=0),0,IF(OR(INDIRECT($C105&amp;"!"&amp;"$G"&amp;$D105)=1,AND(INDIRECT($C105&amp;"!"&amp;"$G"&amp;$D105)&lt;&gt;1,INDIRECT($C105&amp;"!"&amp;"$G"&amp;$D105)&gt;Calculs!W105+0.5)),Calculs!W105+0.5,INDIRECT($C105&amp;"!"&amp;"$G"&amp;$D105)+ROUND(W105,0)))</f>
        <v>0</v>
      </c>
      <c r="Y105">
        <f t="shared" ca="1" si="45"/>
        <v>0</v>
      </c>
      <c r="Z105" cm="1">
        <f t="array" aca="1" ref="Z105" ca="1">IF(AND(W105=INT(W105),INDIRECT($C105&amp;"!"&amp;"$F"&amp;$D105)&lt;&gt;""),W105+1,ROUNDUP(W105,0))</f>
        <v>0</v>
      </c>
      <c r="AA105">
        <f t="shared" ca="1" si="46"/>
        <v>0</v>
      </c>
      <c r="AB105" t="str">
        <f t="shared" ca="1" si="47"/>
        <v>Oui</v>
      </c>
      <c r="AC105">
        <f t="shared" ca="1" si="48"/>
        <v>0</v>
      </c>
      <c r="AD105" t="str">
        <f t="shared" ca="1" si="10"/>
        <v>Oui</v>
      </c>
      <c r="AE105" t="str">
        <f t="shared" ca="1" si="49"/>
        <v/>
      </c>
      <c r="AF105" t="str">
        <f t="shared" ca="1" si="50"/>
        <v>Non</v>
      </c>
      <c r="AG105" cm="1">
        <f t="array" aca="1" ref="AG105" ca="1">IF(INDIRECT($C105&amp;"!"&amp;"$G"&amp;$D105)-INDIRECT($C105&amp;"!"&amp;"$F"&amp;$D105)&lt;=0.5,0,IF(AND(INDIRECT($C105&amp;"!"&amp;"$F"&amp;$D105)=0,INDIRECT($C104&amp;"!"&amp;"$G"&amp;$D104)=1),X105,INDIRECT($C105&amp;"!"&amp;"$F"&amp;$D105)))</f>
        <v>0</v>
      </c>
      <c r="AH105" cm="1">
        <f t="array" aca="1" ref="AH105" ca="1">IF(INDIRECT($C105&amp;"!"&amp;"$G"&amp;$D105)-INDIRECT($C105&amp;"!"&amp;"$F"&amp;$D105)&lt;=0.5,0,IF(OR(INDIRECT($C105&amp;"!"&amp;"$G"&amp;$D105)=1,AND(INDIRECT($C105&amp;"!"&amp;"$G"&amp;$D105)&lt;&gt;1,INDIRECT($C105&amp;"!"&amp;"$G"&amp;$D105)&gt;Calculs!AG105+0.5)),Calculs!AG105+0.5,INDIRECT($C105&amp;"!"&amp;"$G"&amp;$D105)+ROUND(AG105,0)))</f>
        <v>0</v>
      </c>
      <c r="AI105">
        <f t="shared" ca="1" si="51"/>
        <v>0</v>
      </c>
      <c r="AJ105" cm="1">
        <f t="array" aca="1" ref="AJ105" ca="1">IF(AND(AG105=INT(AG105),INDIRECT($C105&amp;"!"&amp;"$F"&amp;$D105)&lt;&gt;""),AG105+1,ROUNDUP(AG105,0))</f>
        <v>0</v>
      </c>
      <c r="AK105">
        <f t="shared" ca="1" si="52"/>
        <v>0</v>
      </c>
      <c r="AL105" t="str">
        <f t="shared" ca="1" si="53"/>
        <v>Oui</v>
      </c>
      <c r="AM105">
        <f t="shared" ca="1" si="54"/>
        <v>0</v>
      </c>
      <c r="AN105" t="str">
        <f t="shared" ca="1" si="16"/>
        <v>Oui</v>
      </c>
      <c r="AO105" t="str">
        <f t="shared" ca="1" si="55"/>
        <v/>
      </c>
    </row>
    <row r="106" spans="1:41" x14ac:dyDescent="0.25">
      <c r="A106">
        <v>104</v>
      </c>
      <c r="B106">
        <f ca="1">Data!E106</f>
        <v>1</v>
      </c>
      <c r="C106" t="s">
        <v>108</v>
      </c>
      <c r="D106">
        <v>16</v>
      </c>
      <c r="E106" t="str">
        <f t="shared" ca="1" si="37"/>
        <v>Non</v>
      </c>
      <c r="F106" t="str">
        <f ca="1">IF(Data!$D106&gt;=3,"Oui","Non")</f>
        <v>Non</v>
      </c>
      <c r="G106" s="4" t="str" cm="1">
        <f t="array" aca="1" ref="G106" ca="1">IF(OR(AND(Data!$E106=4,ISBLANK(INDIRECT($C106&amp;"!"&amp;"$D"&amp;$D106&amp;":$I"&amp;$D106))),$E106="Oui"),_xlfn.SWITCH(Informations!$E$10,"Oui",0.5,"Non",0.4,"Erreur"),"NA")</f>
        <v>NA</v>
      </c>
      <c r="H106" s="14" cm="1">
        <f t="array" aca="1" ref="H106" ca="1">_xlfn.SWITCH($G106,"NA",(INDIRECT($C106&amp;"!"&amp;"$E"&amp;$D106))-(INDIRECT($C106&amp;"!"&amp;"$D"&amp;$D106)),0.4,$G106,0.5,$G106,"Erreur","Erreur","Erreur")</f>
        <v>0</v>
      </c>
      <c r="I106" cm="1">
        <f t="array" aca="1" ref="I106" ca="1">IF($G106="NA",INDIRECT($C106&amp;"!"&amp;"$H"&amp;$D106)+INDIRECT($C106&amp;"!"&amp;"$I"&amp;$D106)+INDIRECT($C106&amp;"!"&amp;"$J"&amp;$D106),0)</f>
        <v>0</v>
      </c>
      <c r="J106" cm="1">
        <f t="array" aca="1" ref="J106" ca="1">IF($G106="NA",(INDIRECT($C106&amp;"!"&amp;"$K"&amp;$D106)),0)</f>
        <v>0</v>
      </c>
      <c r="K106" s="4">
        <f t="shared" ca="1" si="36"/>
        <v>0</v>
      </c>
      <c r="L106" s="3">
        <f t="shared" ca="1" si="38"/>
        <v>0</v>
      </c>
      <c r="M106" s="5" cm="1">
        <f t="array" aca="1" ref="M106" ca="1">IF((INDIRECT($C106&amp;"!"&amp;"$D"&amp;$D106))="",,_xlfn.IFS(INDIRECT($C106&amp;"!"&amp;"$E"&amp;$D106)&lt;(1/3),INDIRECT($C106&amp;"!"&amp;"$E"&amp;$D106)-INDIRECT($C106&amp;"!"&amp;"$D"&amp;$D106),INDIRECT($C106&amp;"!"&amp;"$E"&amp;$D106)&gt;=(1/3),Data!$H$3-(INDIRECT($C106&amp;"!"&amp;"$D"&amp;$D106))))+INDIRECT($C106&amp;"!"&amp;"$H"&amp;$D106)</f>
        <v>0</v>
      </c>
      <c r="N106" s="5">
        <f t="shared" ca="1" si="39"/>
        <v>0</v>
      </c>
      <c r="O106" s="6">
        <f t="shared" ca="1" si="40"/>
        <v>0</v>
      </c>
      <c r="P106" s="5" cm="1">
        <f t="array" aca="1" ref="P106" ca="1">IF((INDIRECT($C106&amp;"!"&amp;"$D"&amp;$D106))="",,_xlfn.IFS(INDIRECT($C106&amp;"!"&amp;"$D"&amp;$D106)&gt;(2/3),INDIRECT($C106&amp;"!"&amp;"$E"&amp;$D106)-INDIRECT($C106&amp;"!"&amp;"$D"&amp;$D106),INDIRECT($C106&amp;"!"&amp;"$D"&amp;$D106)&lt;=(2/3),INDIRECT($C106&amp;"!"&amp;"$E"&amp;$D106)-Data!$H$4))+INDIRECT($C106&amp;"!"&amp;"$J"&amp;$D106)</f>
        <v>0</v>
      </c>
      <c r="Q106" s="4">
        <f t="shared" ca="1" si="41"/>
        <v>0</v>
      </c>
      <c r="R106" s="6">
        <f t="shared" ca="1" si="42"/>
        <v>0</v>
      </c>
      <c r="S106" s="4">
        <f ca="1">IF(VLOOKUP(A106,Data!B:E,4)&gt;=2,K106,N106+Q106)</f>
        <v>0</v>
      </c>
      <c r="T106" s="4">
        <f ca="1">IF(VLOOKUP(A106,Data!B:E,4)&gt;=2,,K106-N106-Q106)</f>
        <v>0</v>
      </c>
      <c r="V106" t="str">
        <f t="shared" ca="1" si="44"/>
        <v>Non</v>
      </c>
      <c r="W106" cm="1">
        <f t="array" aca="1" ref="W106" ca="1">_xlfn.IFS(AND(INDIRECT($C106&amp;"!"&amp;"$G"&amp;$D106)-INDIRECT($C106&amp;"!"&amp;"$F"&amp;$D106)&lt;0.5,INDIRECT($C106&amp;"!"&amp;"$G"&amp;$D106)=1,INDIRECT($C107&amp;"!"&amp;"$F"&amp;$D107)=0),0,AND(INDIRECT($C105&amp;"!"&amp;"$G"&amp;$D105)-INDIRECT($C105&amp;"!"&amp;"$F"&amp;$D105)&lt;0.5,INDIRECT($C105&amp;"!"&amp;"$G"&amp;$D105)=1,INDIRECT($C106&amp;"!"&amp;"$F"&amp;$D106)=0),INDIRECT($C105&amp;"!"&amp;"$F"&amp;$D105),AND(INDIRECT($C105&amp;"!"&amp;"$G"&amp;$D105)-INDIRECT($C105&amp;"!"&amp;"$F"&amp;$D105)&lt;=0.5,INDIRECT($C105&amp;"!"&amp;"$G"&amp;$D105)=1,INDIRECT($C106&amp;"!"&amp;"$F"&amp;$D106)=0),Calculs!X105,AND(INDIRECT($C106&amp;"!"&amp;"$F"&amp;$D106)=0,INDIRECT($C105&amp;"!"&amp;"$G"&amp;$D105)=1),AH105,TRUE,INDIRECT($C106&amp;"!"&amp;"$F"&amp;$D106))</f>
        <v>0</v>
      </c>
      <c r="X106" cm="1">
        <f t="array" aca="1" ref="X106" ca="1">IF(AND(INDIRECT($C106&amp;"!"&amp;"$G"&amp;$D106)-INDIRECT($C106&amp;"!"&amp;"$F"&amp;$D106)&lt;0.5,INDIRECT($C106&amp;"!"&amp;"$G"&amp;$D106)=1,INDIRECT($C107&amp;"!"&amp;"$F"&amp;$D107)=0),0,IF(OR(INDIRECT($C106&amp;"!"&amp;"$G"&amp;$D106)=1,AND(INDIRECT($C106&amp;"!"&amp;"$G"&amp;$D106)&lt;&gt;1,INDIRECT($C106&amp;"!"&amp;"$G"&amp;$D106)&gt;Calculs!W106+0.5)),Calculs!W106+0.5,INDIRECT($C106&amp;"!"&amp;"$G"&amp;$D106)+ROUND(W106,0)))</f>
        <v>0</v>
      </c>
      <c r="Y106">
        <f t="shared" ca="1" si="45"/>
        <v>0</v>
      </c>
      <c r="Z106" cm="1">
        <f t="array" aca="1" ref="Z106" ca="1">IF(AND(W106=INT(W106),INDIRECT($C106&amp;"!"&amp;"$F"&amp;$D106)&lt;&gt;""),W106+1,ROUNDUP(W106,0))</f>
        <v>0</v>
      </c>
      <c r="AA106">
        <f t="shared" ca="1" si="46"/>
        <v>0</v>
      </c>
      <c r="AB106" t="str">
        <f t="shared" ca="1" si="47"/>
        <v>Oui</v>
      </c>
      <c r="AC106">
        <f t="shared" ca="1" si="48"/>
        <v>0</v>
      </c>
      <c r="AD106" t="str">
        <f t="shared" ca="1" si="10"/>
        <v>Oui</v>
      </c>
      <c r="AE106" t="str">
        <f t="shared" ca="1" si="49"/>
        <v/>
      </c>
      <c r="AF106" t="str">
        <f t="shared" ca="1" si="50"/>
        <v>Non</v>
      </c>
      <c r="AG106" cm="1">
        <f t="array" aca="1" ref="AG106" ca="1">IF(INDIRECT($C106&amp;"!"&amp;"$G"&amp;$D106)-INDIRECT($C106&amp;"!"&amp;"$F"&amp;$D106)&lt;=0.5,0,IF(AND(INDIRECT($C106&amp;"!"&amp;"$F"&amp;$D106)=0,INDIRECT($C105&amp;"!"&amp;"$G"&amp;$D105)=1),X106,INDIRECT($C106&amp;"!"&amp;"$F"&amp;$D106)))</f>
        <v>0</v>
      </c>
      <c r="AH106" cm="1">
        <f t="array" aca="1" ref="AH106" ca="1">IF(INDIRECT($C106&amp;"!"&amp;"$G"&amp;$D106)-INDIRECT($C106&amp;"!"&amp;"$F"&amp;$D106)&lt;=0.5,0,IF(OR(INDIRECT($C106&amp;"!"&amp;"$G"&amp;$D106)=1,AND(INDIRECT($C106&amp;"!"&amp;"$G"&amp;$D106)&lt;&gt;1,INDIRECT($C106&amp;"!"&amp;"$G"&amp;$D106)&gt;Calculs!AG106+0.5)),Calculs!AG106+0.5,INDIRECT($C106&amp;"!"&amp;"$G"&amp;$D106)+ROUND(AG106,0)))</f>
        <v>0</v>
      </c>
      <c r="AI106">
        <f t="shared" ca="1" si="51"/>
        <v>0</v>
      </c>
      <c r="AJ106" cm="1">
        <f t="array" aca="1" ref="AJ106" ca="1">IF(AND(AG106=INT(AG106),INDIRECT($C106&amp;"!"&amp;"$F"&amp;$D106)&lt;&gt;""),AG106+1,ROUNDUP(AG106,0))</f>
        <v>0</v>
      </c>
      <c r="AK106">
        <f t="shared" ca="1" si="52"/>
        <v>0</v>
      </c>
      <c r="AL106" t="str">
        <f t="shared" ca="1" si="53"/>
        <v>Oui</v>
      </c>
      <c r="AM106">
        <f t="shared" ca="1" si="54"/>
        <v>0</v>
      </c>
      <c r="AN106" t="str">
        <f t="shared" ca="1" si="16"/>
        <v>Oui</v>
      </c>
      <c r="AO106" t="str">
        <f t="shared" ca="1" si="55"/>
        <v/>
      </c>
    </row>
    <row r="107" spans="1:41" x14ac:dyDescent="0.25">
      <c r="A107">
        <v>105</v>
      </c>
      <c r="B107">
        <f ca="1">Data!E107</f>
        <v>1</v>
      </c>
      <c r="C107" t="s">
        <v>108</v>
      </c>
      <c r="D107">
        <v>17</v>
      </c>
      <c r="E107" t="str">
        <f t="shared" ca="1" si="37"/>
        <v>Non</v>
      </c>
      <c r="F107" t="str">
        <f ca="1">IF(Data!$D107&gt;=3,"Oui","Non")</f>
        <v>Non</v>
      </c>
      <c r="G107" s="4" t="str" cm="1">
        <f t="array" aca="1" ref="G107" ca="1">IF(OR(AND(Data!$E107=4,ISBLANK(INDIRECT($C107&amp;"!"&amp;"$D"&amp;$D107&amp;":$I"&amp;$D107))),$E107="Oui"),_xlfn.SWITCH(Informations!$E$10,"Oui",0.5,"Non",0.4,"Erreur"),"NA")</f>
        <v>NA</v>
      </c>
      <c r="H107" s="14" cm="1">
        <f t="array" aca="1" ref="H107" ca="1">_xlfn.SWITCH($G107,"NA",(INDIRECT($C107&amp;"!"&amp;"$E"&amp;$D107))-(INDIRECT($C107&amp;"!"&amp;"$D"&amp;$D107)),0.4,$G107,0.5,$G107,"Erreur","Erreur","Erreur")</f>
        <v>0</v>
      </c>
      <c r="I107" cm="1">
        <f t="array" aca="1" ref="I107" ca="1">IF($G107="NA",INDIRECT($C107&amp;"!"&amp;"$H"&amp;$D107)+INDIRECT($C107&amp;"!"&amp;"$I"&amp;$D107)+INDIRECT($C107&amp;"!"&amp;"$J"&amp;$D107),0)</f>
        <v>0</v>
      </c>
      <c r="J107" cm="1">
        <f t="array" aca="1" ref="J107" ca="1">IF($G107="NA",(INDIRECT($C107&amp;"!"&amp;"$K"&amp;$D107)),0)</f>
        <v>0</v>
      </c>
      <c r="K107" s="4">
        <f t="shared" ca="1" si="36"/>
        <v>0</v>
      </c>
      <c r="L107" s="3">
        <f t="shared" ca="1" si="38"/>
        <v>0</v>
      </c>
      <c r="M107" s="5" cm="1">
        <f t="array" aca="1" ref="M107" ca="1">IF((INDIRECT($C107&amp;"!"&amp;"$D"&amp;$D107))="",,_xlfn.IFS(INDIRECT($C107&amp;"!"&amp;"$E"&amp;$D107)&lt;(1/3),INDIRECT($C107&amp;"!"&amp;"$E"&amp;$D107)-INDIRECT($C107&amp;"!"&amp;"$D"&amp;$D107),INDIRECT($C107&amp;"!"&amp;"$E"&amp;$D107)&gt;=(1/3),Data!$H$3-(INDIRECT($C107&amp;"!"&amp;"$D"&amp;$D107))))+INDIRECT($C107&amp;"!"&amp;"$H"&amp;$D107)</f>
        <v>0</v>
      </c>
      <c r="N107" s="5">
        <f t="shared" ca="1" si="39"/>
        <v>0</v>
      </c>
      <c r="O107" s="6">
        <f t="shared" ca="1" si="40"/>
        <v>0</v>
      </c>
      <c r="P107" s="5" cm="1">
        <f t="array" aca="1" ref="P107" ca="1">IF((INDIRECT($C107&amp;"!"&amp;"$D"&amp;$D107))="",,_xlfn.IFS(INDIRECT($C107&amp;"!"&amp;"$D"&amp;$D107)&gt;(2/3),INDIRECT($C107&amp;"!"&amp;"$E"&amp;$D107)-INDIRECT($C107&amp;"!"&amp;"$D"&amp;$D107),INDIRECT($C107&amp;"!"&amp;"$D"&amp;$D107)&lt;=(2/3),INDIRECT($C107&amp;"!"&amp;"$E"&amp;$D107)-Data!$H$4))+INDIRECT($C107&amp;"!"&amp;"$J"&amp;$D107)</f>
        <v>0</v>
      </c>
      <c r="Q107" s="4">
        <f t="shared" ca="1" si="41"/>
        <v>0</v>
      </c>
      <c r="R107" s="6">
        <f t="shared" ca="1" si="42"/>
        <v>0</v>
      </c>
      <c r="S107" s="4">
        <f ca="1">IF(VLOOKUP(A107,Data!B:E,4)&gt;=2,K107,N107+Q107)</f>
        <v>0</v>
      </c>
      <c r="T107" s="4">
        <f ca="1">IF(VLOOKUP(A107,Data!B:E,4)&gt;=2,,K107-N107-Q107)</f>
        <v>0</v>
      </c>
      <c r="V107" t="str">
        <f t="shared" ca="1" si="44"/>
        <v>Non</v>
      </c>
      <c r="W107" cm="1">
        <f t="array" aca="1" ref="W107" ca="1">_xlfn.IFS(AND(INDIRECT($C107&amp;"!"&amp;"$G"&amp;$D107)-INDIRECT($C107&amp;"!"&amp;"$F"&amp;$D107)&lt;0.5,INDIRECT($C107&amp;"!"&amp;"$G"&amp;$D107)=1,INDIRECT($C108&amp;"!"&amp;"$F"&amp;$D108)=0),0,AND(INDIRECT($C106&amp;"!"&amp;"$G"&amp;$D106)-INDIRECT($C106&amp;"!"&amp;"$F"&amp;$D106)&lt;0.5,INDIRECT($C106&amp;"!"&amp;"$G"&amp;$D106)=1,INDIRECT($C107&amp;"!"&amp;"$F"&amp;$D107)=0),INDIRECT($C106&amp;"!"&amp;"$F"&amp;$D106),AND(INDIRECT($C106&amp;"!"&amp;"$G"&amp;$D106)-INDIRECT($C106&amp;"!"&amp;"$F"&amp;$D106)&lt;=0.5,INDIRECT($C106&amp;"!"&amp;"$G"&amp;$D106)=1,INDIRECT($C107&amp;"!"&amp;"$F"&amp;$D107)=0),Calculs!X106,AND(INDIRECT($C107&amp;"!"&amp;"$F"&amp;$D107)=0,INDIRECT($C106&amp;"!"&amp;"$G"&amp;$D106)=1),AH106,TRUE,INDIRECT($C107&amp;"!"&amp;"$F"&amp;$D107))</f>
        <v>0</v>
      </c>
      <c r="X107" cm="1">
        <f t="array" aca="1" ref="X107" ca="1">IF(AND(INDIRECT($C107&amp;"!"&amp;"$G"&amp;$D107)-INDIRECT($C107&amp;"!"&amp;"$F"&amp;$D107)&lt;0.5,INDIRECT($C107&amp;"!"&amp;"$G"&amp;$D107)=1,INDIRECT($C108&amp;"!"&amp;"$F"&amp;$D108)=0),0,IF(OR(INDIRECT($C107&amp;"!"&amp;"$G"&amp;$D107)=1,AND(INDIRECT($C107&amp;"!"&amp;"$G"&amp;$D107)&lt;&gt;1,INDIRECT($C107&amp;"!"&amp;"$G"&amp;$D107)&gt;Calculs!W107+0.5)),Calculs!W107+0.5,INDIRECT($C107&amp;"!"&amp;"$G"&amp;$D107)+ROUND(W107,0)))</f>
        <v>0</v>
      </c>
      <c r="Y107">
        <f t="shared" ca="1" si="45"/>
        <v>0</v>
      </c>
      <c r="Z107" cm="1">
        <f t="array" aca="1" ref="Z107" ca="1">IF(AND(W107=INT(W107),INDIRECT($C107&amp;"!"&amp;"$F"&amp;$D107)&lt;&gt;""),W107+1,ROUNDUP(W107,0))</f>
        <v>0</v>
      </c>
      <c r="AA107">
        <f t="shared" ca="1" si="46"/>
        <v>0</v>
      </c>
      <c r="AB107" t="str">
        <f t="shared" ca="1" si="47"/>
        <v>Oui</v>
      </c>
      <c r="AC107">
        <f t="shared" ca="1" si="48"/>
        <v>0</v>
      </c>
      <c r="AD107" t="str">
        <f t="shared" ca="1" si="10"/>
        <v>Oui</v>
      </c>
      <c r="AE107" t="str">
        <f t="shared" ca="1" si="49"/>
        <v/>
      </c>
      <c r="AF107" t="str">
        <f t="shared" ca="1" si="50"/>
        <v>Non</v>
      </c>
      <c r="AG107" cm="1">
        <f t="array" aca="1" ref="AG107" ca="1">IF(INDIRECT($C107&amp;"!"&amp;"$G"&amp;$D107)-INDIRECT($C107&amp;"!"&amp;"$F"&amp;$D107)&lt;=0.5,0,IF(AND(INDIRECT($C107&amp;"!"&amp;"$F"&amp;$D107)=0,INDIRECT($C106&amp;"!"&amp;"$G"&amp;$D106)=1),X107,INDIRECT($C107&amp;"!"&amp;"$F"&amp;$D107)))</f>
        <v>0</v>
      </c>
      <c r="AH107" cm="1">
        <f t="array" aca="1" ref="AH107" ca="1">IF(INDIRECT($C107&amp;"!"&amp;"$G"&amp;$D107)-INDIRECT($C107&amp;"!"&amp;"$F"&amp;$D107)&lt;=0.5,0,IF(OR(INDIRECT($C107&amp;"!"&amp;"$G"&amp;$D107)=1,AND(INDIRECT($C107&amp;"!"&amp;"$G"&amp;$D107)&lt;&gt;1,INDIRECT($C107&amp;"!"&amp;"$G"&amp;$D107)&gt;Calculs!AG107+0.5)),Calculs!AG107+0.5,INDIRECT($C107&amp;"!"&amp;"$G"&amp;$D107)+ROUND(AG107,0)))</f>
        <v>0</v>
      </c>
      <c r="AI107">
        <f t="shared" ca="1" si="51"/>
        <v>0</v>
      </c>
      <c r="AJ107" cm="1">
        <f t="array" aca="1" ref="AJ107" ca="1">IF(AND(AG107=INT(AG107),INDIRECT($C107&amp;"!"&amp;"$F"&amp;$D107)&lt;&gt;""),AG107+1,ROUNDUP(AG107,0))</f>
        <v>0</v>
      </c>
      <c r="AK107">
        <f t="shared" ca="1" si="52"/>
        <v>0</v>
      </c>
      <c r="AL107" t="str">
        <f t="shared" ca="1" si="53"/>
        <v>Oui</v>
      </c>
      <c r="AM107">
        <f t="shared" ca="1" si="54"/>
        <v>0</v>
      </c>
      <c r="AN107" t="str">
        <f t="shared" ca="1" si="16"/>
        <v>Oui</v>
      </c>
      <c r="AO107" t="str">
        <f t="shared" ca="1" si="55"/>
        <v/>
      </c>
    </row>
    <row r="108" spans="1:41" x14ac:dyDescent="0.25">
      <c r="A108">
        <v>106</v>
      </c>
      <c r="B108">
        <f ca="1">Data!E108</f>
        <v>2</v>
      </c>
      <c r="C108" t="s">
        <v>108</v>
      </c>
      <c r="D108">
        <v>18</v>
      </c>
      <c r="E108" t="str">
        <f t="shared" ca="1" si="37"/>
        <v>Non</v>
      </c>
      <c r="F108" t="str">
        <f ca="1">IF(Data!$D108&gt;=3,"Oui","Non")</f>
        <v>Non</v>
      </c>
      <c r="G108" s="4" t="str" cm="1">
        <f t="array" aca="1" ref="G108" ca="1">IF(OR(AND(Data!$E108=4,ISBLANK(INDIRECT($C108&amp;"!"&amp;"$D"&amp;$D108&amp;":$I"&amp;$D108))),$E108="Oui"),_xlfn.SWITCH(Informations!$E$10,"Oui",0.5,"Non",0.4,"Erreur"),"NA")</f>
        <v>NA</v>
      </c>
      <c r="H108" s="14" cm="1">
        <f t="array" aca="1" ref="H108" ca="1">_xlfn.SWITCH($G108,"NA",(INDIRECT($C108&amp;"!"&amp;"$E"&amp;$D108))-(INDIRECT($C108&amp;"!"&amp;"$D"&amp;$D108)),0.4,$G108,0.5,$G108,"Erreur","Erreur","Erreur")</f>
        <v>0</v>
      </c>
      <c r="I108" cm="1">
        <f t="array" aca="1" ref="I108" ca="1">IF($G108="NA",INDIRECT($C108&amp;"!"&amp;"$H"&amp;$D108)+INDIRECT($C108&amp;"!"&amp;"$I"&amp;$D108)+INDIRECT($C108&amp;"!"&amp;"$J"&amp;$D108),0)</f>
        <v>0</v>
      </c>
      <c r="J108" cm="1">
        <f t="array" aca="1" ref="J108" ca="1">IF($G108="NA",(INDIRECT($C108&amp;"!"&amp;"$K"&amp;$D108)),0)</f>
        <v>0</v>
      </c>
      <c r="K108" s="4">
        <f t="shared" ca="1" si="36"/>
        <v>0</v>
      </c>
      <c r="L108" s="3">
        <f t="shared" ca="1" si="38"/>
        <v>0</v>
      </c>
      <c r="M108" s="5" cm="1">
        <f t="array" aca="1" ref="M108" ca="1">IF((INDIRECT($C108&amp;"!"&amp;"$D"&amp;$D108))="",,_xlfn.IFS(INDIRECT($C108&amp;"!"&amp;"$E"&amp;$D108)&lt;(1/3),INDIRECT($C108&amp;"!"&amp;"$E"&amp;$D108)-INDIRECT($C108&amp;"!"&amp;"$D"&amp;$D108),INDIRECT($C108&amp;"!"&amp;"$E"&amp;$D108)&gt;=(1/3),Data!$H$3-(INDIRECT($C108&amp;"!"&amp;"$D"&amp;$D108))))+INDIRECT($C108&amp;"!"&amp;"$H"&amp;$D108)</f>
        <v>0</v>
      </c>
      <c r="N108" s="5">
        <f t="shared" ca="1" si="39"/>
        <v>0</v>
      </c>
      <c r="O108" s="6">
        <f t="shared" ca="1" si="40"/>
        <v>0</v>
      </c>
      <c r="P108" s="5" cm="1">
        <f t="array" aca="1" ref="P108" ca="1">IF((INDIRECT($C108&amp;"!"&amp;"$D"&amp;$D108))="",,_xlfn.IFS(INDIRECT($C108&amp;"!"&amp;"$D"&amp;$D108)&gt;(2/3),INDIRECT($C108&amp;"!"&amp;"$E"&amp;$D108)-INDIRECT($C108&amp;"!"&amp;"$D"&amp;$D108),INDIRECT($C108&amp;"!"&amp;"$D"&amp;$D108)&lt;=(2/3),INDIRECT($C108&amp;"!"&amp;"$E"&amp;$D108)-Data!$H$4))+INDIRECT($C108&amp;"!"&amp;"$J"&amp;$D108)</f>
        <v>0</v>
      </c>
      <c r="Q108" s="4">
        <f t="shared" ca="1" si="41"/>
        <v>0</v>
      </c>
      <c r="R108" s="6">
        <f t="shared" ca="1" si="42"/>
        <v>0</v>
      </c>
      <c r="S108" s="4">
        <f ca="1">IF(VLOOKUP(A108,Data!B:E,4)&gt;=2,K108,N108+Q108)</f>
        <v>0</v>
      </c>
      <c r="T108" s="4">
        <f ca="1">IF(VLOOKUP(A108,Data!B:E,4)&gt;=2,,K108-N108-Q108)</f>
        <v>0</v>
      </c>
      <c r="V108" t="str">
        <f t="shared" ca="1" si="44"/>
        <v>Non</v>
      </c>
      <c r="W108" cm="1">
        <f t="array" aca="1" ref="W108" ca="1">_xlfn.IFS(AND(INDIRECT($C108&amp;"!"&amp;"$G"&amp;$D108)-INDIRECT($C108&amp;"!"&amp;"$F"&amp;$D108)&lt;0.5,INDIRECT($C108&amp;"!"&amp;"$G"&amp;$D108)=1,INDIRECT($C109&amp;"!"&amp;"$F"&amp;$D109)=0),0,AND(INDIRECT($C107&amp;"!"&amp;"$G"&amp;$D107)-INDIRECT($C107&amp;"!"&amp;"$F"&amp;$D107)&lt;0.5,INDIRECT($C107&amp;"!"&amp;"$G"&amp;$D107)=1,INDIRECT($C108&amp;"!"&amp;"$F"&amp;$D108)=0),INDIRECT($C107&amp;"!"&amp;"$F"&amp;$D107),AND(INDIRECT($C107&amp;"!"&amp;"$G"&amp;$D107)-INDIRECT($C107&amp;"!"&amp;"$F"&amp;$D107)&lt;=0.5,INDIRECT($C107&amp;"!"&amp;"$G"&amp;$D107)=1,INDIRECT($C108&amp;"!"&amp;"$F"&amp;$D108)=0),Calculs!X107,AND(INDIRECT($C108&amp;"!"&amp;"$F"&amp;$D108)=0,INDIRECT($C107&amp;"!"&amp;"$G"&amp;$D107)=1),AH107,TRUE,INDIRECT($C108&amp;"!"&amp;"$F"&amp;$D108))</f>
        <v>0</v>
      </c>
      <c r="X108" cm="1">
        <f t="array" aca="1" ref="X108" ca="1">IF(AND(INDIRECT($C108&amp;"!"&amp;"$G"&amp;$D108)-INDIRECT($C108&amp;"!"&amp;"$F"&amp;$D108)&lt;0.5,INDIRECT($C108&amp;"!"&amp;"$G"&amp;$D108)=1,INDIRECT($C109&amp;"!"&amp;"$F"&amp;$D109)=0),0,IF(OR(INDIRECT($C108&amp;"!"&amp;"$G"&amp;$D108)=1,AND(INDIRECT($C108&amp;"!"&amp;"$G"&amp;$D108)&lt;&gt;1,INDIRECT($C108&amp;"!"&amp;"$G"&amp;$D108)&gt;Calculs!W108+0.5)),Calculs!W108+0.5,INDIRECT($C108&amp;"!"&amp;"$G"&amp;$D108)+ROUND(W108,0)))</f>
        <v>0</v>
      </c>
      <c r="Y108">
        <f t="shared" ca="1" si="45"/>
        <v>0</v>
      </c>
      <c r="Z108" cm="1">
        <f t="array" aca="1" ref="Z108" ca="1">IF(AND(W108=INT(W108),INDIRECT($C108&amp;"!"&amp;"$F"&amp;$D108)&lt;&gt;""),W108+1,ROUNDUP(W108,0))</f>
        <v>0</v>
      </c>
      <c r="AA108">
        <f t="shared" ca="1" si="46"/>
        <v>0</v>
      </c>
      <c r="AB108" t="str">
        <f t="shared" ca="1" si="47"/>
        <v>Oui</v>
      </c>
      <c r="AC108">
        <f t="shared" ca="1" si="48"/>
        <v>0</v>
      </c>
      <c r="AD108" t="str">
        <f t="shared" ca="1" si="10"/>
        <v>Oui</v>
      </c>
      <c r="AE108" t="str">
        <f t="shared" ca="1" si="49"/>
        <v/>
      </c>
      <c r="AF108" t="str">
        <f t="shared" ca="1" si="50"/>
        <v>Non</v>
      </c>
      <c r="AG108" cm="1">
        <f t="array" aca="1" ref="AG108" ca="1">IF(INDIRECT($C108&amp;"!"&amp;"$G"&amp;$D108)-INDIRECT($C108&amp;"!"&amp;"$F"&amp;$D108)&lt;=0.5,0,IF(AND(INDIRECT($C108&amp;"!"&amp;"$F"&amp;$D108)=0,INDIRECT($C107&amp;"!"&amp;"$G"&amp;$D107)=1),X108,INDIRECT($C108&amp;"!"&amp;"$F"&amp;$D108)))</f>
        <v>0</v>
      </c>
      <c r="AH108" cm="1">
        <f t="array" aca="1" ref="AH108" ca="1">IF(INDIRECT($C108&amp;"!"&amp;"$G"&amp;$D108)-INDIRECT($C108&amp;"!"&amp;"$F"&amp;$D108)&lt;=0.5,0,IF(OR(INDIRECT($C108&amp;"!"&amp;"$G"&amp;$D108)=1,AND(INDIRECT($C108&amp;"!"&amp;"$G"&amp;$D108)&lt;&gt;1,INDIRECT($C108&amp;"!"&amp;"$G"&amp;$D108)&gt;Calculs!AG108+0.5)),Calculs!AG108+0.5,INDIRECT($C108&amp;"!"&amp;"$G"&amp;$D108)+ROUND(AG108,0)))</f>
        <v>0</v>
      </c>
      <c r="AI108">
        <f t="shared" ca="1" si="51"/>
        <v>0</v>
      </c>
      <c r="AJ108" cm="1">
        <f t="array" aca="1" ref="AJ108" ca="1">IF(AND(AG108=INT(AG108),INDIRECT($C108&amp;"!"&amp;"$F"&amp;$D108)&lt;&gt;""),AG108+1,ROUNDUP(AG108,0))</f>
        <v>0</v>
      </c>
      <c r="AK108">
        <f t="shared" ca="1" si="52"/>
        <v>0</v>
      </c>
      <c r="AL108" t="str">
        <f t="shared" ca="1" si="53"/>
        <v>Oui</v>
      </c>
      <c r="AM108">
        <f t="shared" ca="1" si="54"/>
        <v>0</v>
      </c>
      <c r="AN108" t="str">
        <f t="shared" ca="1" si="16"/>
        <v>Oui</v>
      </c>
      <c r="AO108" t="str">
        <f t="shared" ca="1" si="55"/>
        <v/>
      </c>
    </row>
    <row r="109" spans="1:41" x14ac:dyDescent="0.25">
      <c r="A109">
        <v>107</v>
      </c>
      <c r="B109">
        <f ca="1">Data!E109</f>
        <v>3</v>
      </c>
      <c r="C109" t="s">
        <v>108</v>
      </c>
      <c r="D109">
        <v>19</v>
      </c>
      <c r="E109" t="str">
        <f t="shared" ca="1" si="37"/>
        <v>Non</v>
      </c>
      <c r="F109" t="str">
        <f ca="1">IF(Data!$D109&gt;=3,"Oui","Non")</f>
        <v>Non</v>
      </c>
      <c r="G109" s="4" t="str" cm="1">
        <f t="array" aca="1" ref="G109" ca="1">IF(OR(AND(Data!$E109=4,ISBLANK(INDIRECT($C109&amp;"!"&amp;"$D"&amp;$D109&amp;":$I"&amp;$D109))),$E109="Oui"),_xlfn.SWITCH(Informations!$E$10,"Oui",0.5,"Non",0.4,"Erreur"),"NA")</f>
        <v>NA</v>
      </c>
      <c r="H109" s="14" cm="1">
        <f t="array" aca="1" ref="H109" ca="1">_xlfn.SWITCH($G109,"NA",(INDIRECT($C109&amp;"!"&amp;"$E"&amp;$D109))-(INDIRECT($C109&amp;"!"&amp;"$D"&amp;$D109)),0.4,$G109,0.5,$G109,"Erreur","Erreur","Erreur")</f>
        <v>0</v>
      </c>
      <c r="I109" cm="1">
        <f t="array" aca="1" ref="I109" ca="1">IF($G109="NA",INDIRECT($C109&amp;"!"&amp;"$H"&amp;$D109)+INDIRECT($C109&amp;"!"&amp;"$I"&amp;$D109)+INDIRECT($C109&amp;"!"&amp;"$J"&amp;$D109),0)</f>
        <v>0</v>
      </c>
      <c r="J109" cm="1">
        <f t="array" aca="1" ref="J109" ca="1">IF($G109="NA",(INDIRECT($C109&amp;"!"&amp;"$K"&amp;$D109)),0)</f>
        <v>0</v>
      </c>
      <c r="K109" s="4">
        <f t="shared" ca="1" si="36"/>
        <v>0</v>
      </c>
      <c r="L109" s="3">
        <f t="shared" ca="1" si="38"/>
        <v>0</v>
      </c>
      <c r="M109" s="5" cm="1">
        <f t="array" aca="1" ref="M109" ca="1">IF((INDIRECT($C109&amp;"!"&amp;"$D"&amp;$D109))="",,_xlfn.IFS(INDIRECT($C109&amp;"!"&amp;"$E"&amp;$D109)&lt;(1/3),INDIRECT($C109&amp;"!"&amp;"$E"&amp;$D109)-INDIRECT($C109&amp;"!"&amp;"$D"&amp;$D109),INDIRECT($C109&amp;"!"&amp;"$E"&amp;$D109)&gt;=(1/3),Data!$H$3-(INDIRECT($C109&amp;"!"&amp;"$D"&amp;$D109))))+INDIRECT($C109&amp;"!"&amp;"$H"&amp;$D109)</f>
        <v>0</v>
      </c>
      <c r="N109" s="5">
        <f t="shared" ca="1" si="39"/>
        <v>0</v>
      </c>
      <c r="O109" s="6">
        <f t="shared" ca="1" si="40"/>
        <v>0</v>
      </c>
      <c r="P109" s="5" cm="1">
        <f t="array" aca="1" ref="P109" ca="1">IF((INDIRECT($C109&amp;"!"&amp;"$D"&amp;$D109))="",,_xlfn.IFS(INDIRECT($C109&amp;"!"&amp;"$D"&amp;$D109)&gt;(2/3),INDIRECT($C109&amp;"!"&amp;"$E"&amp;$D109)-INDIRECT($C109&amp;"!"&amp;"$D"&amp;$D109),INDIRECT($C109&amp;"!"&amp;"$D"&amp;$D109)&lt;=(2/3),INDIRECT($C109&amp;"!"&amp;"$E"&amp;$D109)-Data!$H$4))+INDIRECT($C109&amp;"!"&amp;"$J"&amp;$D109)</f>
        <v>0</v>
      </c>
      <c r="Q109" s="4">
        <f t="shared" ca="1" si="41"/>
        <v>0</v>
      </c>
      <c r="R109" s="6">
        <f t="shared" ca="1" si="42"/>
        <v>0</v>
      </c>
      <c r="S109" s="4">
        <f ca="1">IF(VLOOKUP(A109,Data!B:E,4)&gt;=2,K109,N109+Q109)</f>
        <v>0</v>
      </c>
      <c r="T109" s="4">
        <f ca="1">IF(VLOOKUP(A109,Data!B:E,4)&gt;=2,,K109-N109-Q109)</f>
        <v>0</v>
      </c>
      <c r="V109" t="str">
        <f t="shared" ca="1" si="44"/>
        <v>Non</v>
      </c>
      <c r="W109" cm="1">
        <f t="array" aca="1" ref="W109" ca="1">_xlfn.IFS(AND(INDIRECT($C109&amp;"!"&amp;"$G"&amp;$D109)-INDIRECT($C109&amp;"!"&amp;"$F"&amp;$D109)&lt;0.5,INDIRECT($C109&amp;"!"&amp;"$G"&amp;$D109)=1,INDIRECT($C110&amp;"!"&amp;"$F"&amp;$D110)=0),0,AND(INDIRECT($C108&amp;"!"&amp;"$G"&amp;$D108)-INDIRECT($C108&amp;"!"&amp;"$F"&amp;$D108)&lt;0.5,INDIRECT($C108&amp;"!"&amp;"$G"&amp;$D108)=1,INDIRECT($C109&amp;"!"&amp;"$F"&amp;$D109)=0),INDIRECT($C108&amp;"!"&amp;"$F"&amp;$D108),AND(INDIRECT($C108&amp;"!"&amp;"$G"&amp;$D108)-INDIRECT($C108&amp;"!"&amp;"$F"&amp;$D108)&lt;=0.5,INDIRECT($C108&amp;"!"&amp;"$G"&amp;$D108)=1,INDIRECT($C109&amp;"!"&amp;"$F"&amp;$D109)=0),Calculs!X108,AND(INDIRECT($C109&amp;"!"&amp;"$F"&amp;$D109)=0,INDIRECT($C108&amp;"!"&amp;"$G"&amp;$D108)=1),AH108,TRUE,INDIRECT($C109&amp;"!"&amp;"$F"&amp;$D109))</f>
        <v>0</v>
      </c>
      <c r="X109" cm="1">
        <f t="array" aca="1" ref="X109" ca="1">IF(AND(INDIRECT($C109&amp;"!"&amp;"$G"&amp;$D109)-INDIRECT($C109&amp;"!"&amp;"$F"&amp;$D109)&lt;0.5,INDIRECT($C109&amp;"!"&amp;"$G"&amp;$D109)=1,INDIRECT($C110&amp;"!"&amp;"$F"&amp;$D110)=0),0,IF(OR(INDIRECT($C109&amp;"!"&amp;"$G"&amp;$D109)=1,AND(INDIRECT($C109&amp;"!"&amp;"$G"&amp;$D109)&lt;&gt;1,INDIRECT($C109&amp;"!"&amp;"$G"&amp;$D109)&gt;Calculs!W109+0.5)),Calculs!W109+0.5,INDIRECT($C109&amp;"!"&amp;"$G"&amp;$D109)+ROUND(W109,0)))</f>
        <v>0</v>
      </c>
      <c r="Y109">
        <f t="shared" ca="1" si="45"/>
        <v>0</v>
      </c>
      <c r="Z109" cm="1">
        <f t="array" aca="1" ref="Z109" ca="1">IF(AND(W109=INT(W109),INDIRECT($C109&amp;"!"&amp;"$F"&amp;$D109)&lt;&gt;""),W109+1,ROUNDUP(W109,0))</f>
        <v>0</v>
      </c>
      <c r="AA109">
        <f t="shared" ca="1" si="46"/>
        <v>0</v>
      </c>
      <c r="AB109" t="str">
        <f t="shared" ca="1" si="47"/>
        <v>Oui</v>
      </c>
      <c r="AC109">
        <f t="shared" ca="1" si="48"/>
        <v>0</v>
      </c>
      <c r="AD109" t="str">
        <f t="shared" ca="1" si="10"/>
        <v>Oui</v>
      </c>
      <c r="AE109" t="str">
        <f t="shared" ca="1" si="49"/>
        <v/>
      </c>
      <c r="AF109" t="str">
        <f t="shared" ca="1" si="50"/>
        <v>Non</v>
      </c>
      <c r="AG109" cm="1">
        <f t="array" aca="1" ref="AG109" ca="1">IF(INDIRECT($C109&amp;"!"&amp;"$G"&amp;$D109)-INDIRECT($C109&amp;"!"&amp;"$F"&amp;$D109)&lt;=0.5,0,IF(AND(INDIRECT($C109&amp;"!"&amp;"$F"&amp;$D109)=0,INDIRECT($C108&amp;"!"&amp;"$G"&amp;$D108)=1),X109,INDIRECT($C109&amp;"!"&amp;"$F"&amp;$D109)))</f>
        <v>0</v>
      </c>
      <c r="AH109" cm="1">
        <f t="array" aca="1" ref="AH109" ca="1">IF(INDIRECT($C109&amp;"!"&amp;"$G"&amp;$D109)-INDIRECT($C109&amp;"!"&amp;"$F"&amp;$D109)&lt;=0.5,0,IF(OR(INDIRECT($C109&amp;"!"&amp;"$G"&amp;$D109)=1,AND(INDIRECT($C109&amp;"!"&amp;"$G"&amp;$D109)&lt;&gt;1,INDIRECT($C109&amp;"!"&amp;"$G"&amp;$D109)&gt;Calculs!AG109+0.5)),Calculs!AG109+0.5,INDIRECT($C109&amp;"!"&amp;"$G"&amp;$D109)+ROUND(AG109,0)))</f>
        <v>0</v>
      </c>
      <c r="AI109">
        <f t="shared" ca="1" si="51"/>
        <v>0</v>
      </c>
      <c r="AJ109" cm="1">
        <f t="array" aca="1" ref="AJ109" ca="1">IF(AND(AG109=INT(AG109),INDIRECT($C109&amp;"!"&amp;"$F"&amp;$D109)&lt;&gt;""),AG109+1,ROUNDUP(AG109,0))</f>
        <v>0</v>
      </c>
      <c r="AK109">
        <f t="shared" ca="1" si="52"/>
        <v>0</v>
      </c>
      <c r="AL109" t="str">
        <f t="shared" ca="1" si="53"/>
        <v>Oui</v>
      </c>
      <c r="AM109">
        <f t="shared" ca="1" si="54"/>
        <v>0</v>
      </c>
      <c r="AN109" t="str">
        <f t="shared" ca="1" si="16"/>
        <v>Oui</v>
      </c>
      <c r="AO109" t="str">
        <f t="shared" ca="1" si="55"/>
        <v/>
      </c>
    </row>
    <row r="110" spans="1:41" x14ac:dyDescent="0.25">
      <c r="A110">
        <v>108</v>
      </c>
      <c r="B110">
        <f ca="1">Data!E110</f>
        <v>1</v>
      </c>
      <c r="C110" t="s">
        <v>108</v>
      </c>
      <c r="D110">
        <v>20</v>
      </c>
      <c r="E110" t="str">
        <f t="shared" ca="1" si="37"/>
        <v>Non</v>
      </c>
      <c r="F110" t="str">
        <f ca="1">IF(Data!$D110&gt;=3,"Oui","Non")</f>
        <v>Non</v>
      </c>
      <c r="G110" s="4" t="str" cm="1">
        <f t="array" aca="1" ref="G110" ca="1">IF(OR(AND(Data!$E110=4,ISBLANK(INDIRECT($C110&amp;"!"&amp;"$D"&amp;$D110&amp;":$I"&amp;$D110))),$E110="Oui"),_xlfn.SWITCH(Informations!$E$10,"Oui",0.5,"Non",0.4,"Erreur"),"NA")</f>
        <v>NA</v>
      </c>
      <c r="H110" s="14" cm="1">
        <f t="array" aca="1" ref="H110" ca="1">_xlfn.SWITCH($G110,"NA",(INDIRECT($C110&amp;"!"&amp;"$E"&amp;$D110))-(INDIRECT($C110&amp;"!"&amp;"$D"&amp;$D110)),0.4,$G110,0.5,$G110,"Erreur","Erreur","Erreur")</f>
        <v>0</v>
      </c>
      <c r="I110" cm="1">
        <f t="array" aca="1" ref="I110" ca="1">IF($G110="NA",INDIRECT($C110&amp;"!"&amp;"$H"&amp;$D110)+INDIRECT($C110&amp;"!"&amp;"$I"&amp;$D110)+INDIRECT($C110&amp;"!"&amp;"$J"&amp;$D110),0)</f>
        <v>0</v>
      </c>
      <c r="J110" cm="1">
        <f t="array" aca="1" ref="J110" ca="1">IF($G110="NA",(INDIRECT($C110&amp;"!"&amp;"$K"&amp;$D110)),0)</f>
        <v>0</v>
      </c>
      <c r="K110" s="4">
        <f t="shared" ca="1" si="36"/>
        <v>0</v>
      </c>
      <c r="L110" s="3">
        <f t="shared" ca="1" si="38"/>
        <v>0</v>
      </c>
      <c r="M110" s="5" cm="1">
        <f t="array" aca="1" ref="M110" ca="1">IF((INDIRECT($C110&amp;"!"&amp;"$D"&amp;$D110))="",,_xlfn.IFS(INDIRECT($C110&amp;"!"&amp;"$E"&amp;$D110)&lt;(1/3),INDIRECT($C110&amp;"!"&amp;"$E"&amp;$D110)-INDIRECT($C110&amp;"!"&amp;"$D"&amp;$D110),INDIRECT($C110&amp;"!"&amp;"$E"&amp;$D110)&gt;=(1/3),Data!$H$3-(INDIRECT($C110&amp;"!"&amp;"$D"&amp;$D110))))+INDIRECT($C110&amp;"!"&amp;"$H"&amp;$D110)</f>
        <v>0</v>
      </c>
      <c r="N110" s="5">
        <f t="shared" ca="1" si="39"/>
        <v>0</v>
      </c>
      <c r="O110" s="6">
        <f t="shared" ca="1" si="40"/>
        <v>0</v>
      </c>
      <c r="P110" s="5" cm="1">
        <f t="array" aca="1" ref="P110" ca="1">IF((INDIRECT($C110&amp;"!"&amp;"$D"&amp;$D110))="",,_xlfn.IFS(INDIRECT($C110&amp;"!"&amp;"$D"&amp;$D110)&gt;(2/3),INDIRECT($C110&amp;"!"&amp;"$E"&amp;$D110)-INDIRECT($C110&amp;"!"&amp;"$D"&amp;$D110),INDIRECT($C110&amp;"!"&amp;"$D"&amp;$D110)&lt;=(2/3),INDIRECT($C110&amp;"!"&amp;"$E"&amp;$D110)-Data!$H$4))+INDIRECT($C110&amp;"!"&amp;"$J"&amp;$D110)</f>
        <v>0</v>
      </c>
      <c r="Q110" s="4">
        <f t="shared" ca="1" si="41"/>
        <v>0</v>
      </c>
      <c r="R110" s="6">
        <f t="shared" ca="1" si="42"/>
        <v>0</v>
      </c>
      <c r="S110" s="4">
        <f ca="1">IF(VLOOKUP(A110,Data!B:E,4)&gt;=2,K110,N110+Q110)</f>
        <v>0</v>
      </c>
      <c r="T110" s="4">
        <f ca="1">IF(VLOOKUP(A110,Data!B:E,4)&gt;=2,,K110-N110-Q110)</f>
        <v>0</v>
      </c>
      <c r="U110" s="4">
        <f t="shared" ref="U110" ca="1" si="61">SUM(K104:K110)</f>
        <v>0</v>
      </c>
      <c r="V110" t="str">
        <f t="shared" ca="1" si="44"/>
        <v>Non</v>
      </c>
      <c r="W110" cm="1">
        <f t="array" aca="1" ref="W110" ca="1">_xlfn.IFS(AND(INDIRECT($C110&amp;"!"&amp;"$G"&amp;$D110)-INDIRECT($C110&amp;"!"&amp;"$F"&amp;$D110)&lt;0.5,INDIRECT($C110&amp;"!"&amp;"$G"&amp;$D110)=1,INDIRECT($C111&amp;"!"&amp;"$F"&amp;$D111)=0),0,AND(INDIRECT($C109&amp;"!"&amp;"$G"&amp;$D109)-INDIRECT($C109&amp;"!"&amp;"$F"&amp;$D109)&lt;0.5,INDIRECT($C109&amp;"!"&amp;"$G"&amp;$D109)=1,INDIRECT($C110&amp;"!"&amp;"$F"&amp;$D110)=0),INDIRECT($C109&amp;"!"&amp;"$F"&amp;$D109),AND(INDIRECT($C109&amp;"!"&amp;"$G"&amp;$D109)-INDIRECT($C109&amp;"!"&amp;"$F"&amp;$D109)&lt;=0.5,INDIRECT($C109&amp;"!"&amp;"$G"&amp;$D109)=1,INDIRECT($C110&amp;"!"&amp;"$F"&amp;$D110)=0),Calculs!X109,AND(INDIRECT($C110&amp;"!"&amp;"$F"&amp;$D110)=0,INDIRECT($C109&amp;"!"&amp;"$G"&amp;$D109)=1),AH109,TRUE,INDIRECT($C110&amp;"!"&amp;"$F"&amp;$D110))</f>
        <v>0</v>
      </c>
      <c r="X110" cm="1">
        <f t="array" aca="1" ref="X110" ca="1">IF(AND(INDIRECT($C110&amp;"!"&amp;"$G"&amp;$D110)-INDIRECT($C110&amp;"!"&amp;"$F"&amp;$D110)&lt;0.5,INDIRECT($C110&amp;"!"&amp;"$G"&amp;$D110)=1,INDIRECT($C111&amp;"!"&amp;"$F"&amp;$D111)=0),0,IF(OR(INDIRECT($C110&amp;"!"&amp;"$G"&amp;$D110)=1,AND(INDIRECT($C110&amp;"!"&amp;"$G"&amp;$D110)&lt;&gt;1,INDIRECT($C110&amp;"!"&amp;"$G"&amp;$D110)&gt;Calculs!W110+0.5)),Calculs!W110+0.5,INDIRECT($C110&amp;"!"&amp;"$G"&amp;$D110)+ROUND(W110,0)))</f>
        <v>0</v>
      </c>
      <c r="Y110">
        <f t="shared" ca="1" si="45"/>
        <v>0</v>
      </c>
      <c r="Z110" cm="1">
        <f t="array" aca="1" ref="Z110" ca="1">IF(AND(W110=INT(W110),INDIRECT($C110&amp;"!"&amp;"$F"&amp;$D110)&lt;&gt;""),W110+1,ROUNDUP(W110,0))</f>
        <v>0</v>
      </c>
      <c r="AA110">
        <f t="shared" ca="1" si="46"/>
        <v>0</v>
      </c>
      <c r="AB110" t="str">
        <f t="shared" ca="1" si="47"/>
        <v>Oui</v>
      </c>
      <c r="AC110">
        <f t="shared" ca="1" si="48"/>
        <v>0</v>
      </c>
      <c r="AD110" t="str">
        <f t="shared" ca="1" si="10"/>
        <v>Oui</v>
      </c>
      <c r="AE110" t="str">
        <f t="shared" ca="1" si="49"/>
        <v/>
      </c>
      <c r="AF110" t="str">
        <f t="shared" ca="1" si="50"/>
        <v>Non</v>
      </c>
      <c r="AG110" cm="1">
        <f t="array" aca="1" ref="AG110" ca="1">IF(INDIRECT($C110&amp;"!"&amp;"$G"&amp;$D110)-INDIRECT($C110&amp;"!"&amp;"$F"&amp;$D110)&lt;=0.5,0,IF(AND(INDIRECT($C110&amp;"!"&amp;"$F"&amp;$D110)=0,INDIRECT($C109&amp;"!"&amp;"$G"&amp;$D109)=1),X110,INDIRECT($C110&amp;"!"&amp;"$F"&amp;$D110)))</f>
        <v>0</v>
      </c>
      <c r="AH110" cm="1">
        <f t="array" aca="1" ref="AH110" ca="1">IF(INDIRECT($C110&amp;"!"&amp;"$G"&amp;$D110)-INDIRECT($C110&amp;"!"&amp;"$F"&amp;$D110)&lt;=0.5,0,IF(OR(INDIRECT($C110&amp;"!"&amp;"$G"&amp;$D110)=1,AND(INDIRECT($C110&amp;"!"&amp;"$G"&amp;$D110)&lt;&gt;1,INDIRECT($C110&amp;"!"&amp;"$G"&amp;$D110)&gt;Calculs!AG110+0.5)),Calculs!AG110+0.5,INDIRECT($C110&amp;"!"&amp;"$G"&amp;$D110)+ROUND(AG110,0)))</f>
        <v>0</v>
      </c>
      <c r="AI110">
        <f t="shared" ca="1" si="51"/>
        <v>0</v>
      </c>
      <c r="AJ110" cm="1">
        <f t="array" aca="1" ref="AJ110" ca="1">IF(AND(AG110=INT(AG110),INDIRECT($C110&amp;"!"&amp;"$F"&amp;$D110)&lt;&gt;""),AG110+1,ROUNDUP(AG110,0))</f>
        <v>0</v>
      </c>
      <c r="AK110">
        <f t="shared" ca="1" si="52"/>
        <v>0</v>
      </c>
      <c r="AL110" t="str">
        <f t="shared" ca="1" si="53"/>
        <v>Oui</v>
      </c>
      <c r="AM110">
        <f t="shared" ca="1" si="54"/>
        <v>0</v>
      </c>
      <c r="AN110" t="str">
        <f t="shared" ca="1" si="16"/>
        <v>Oui</v>
      </c>
      <c r="AO110" t="str">
        <f t="shared" ca="1" si="55"/>
        <v/>
      </c>
    </row>
    <row r="111" spans="1:41" x14ac:dyDescent="0.25">
      <c r="A111">
        <v>109</v>
      </c>
      <c r="B111">
        <f ca="1">Data!E111</f>
        <v>1</v>
      </c>
      <c r="C111" t="s">
        <v>108</v>
      </c>
      <c r="D111">
        <v>21</v>
      </c>
      <c r="E111" t="str">
        <f t="shared" ca="1" si="37"/>
        <v>Non</v>
      </c>
      <c r="F111" t="str">
        <f ca="1">IF(Data!$D111&gt;=3,"Oui","Non")</f>
        <v>Non</v>
      </c>
      <c r="G111" s="4" t="str" cm="1">
        <f t="array" aca="1" ref="G111" ca="1">IF(OR(AND(Data!$E111=4,ISBLANK(INDIRECT($C111&amp;"!"&amp;"$D"&amp;$D111&amp;":$I"&amp;$D111))),$E111="Oui"),_xlfn.SWITCH(Informations!$E$10,"Oui",0.5,"Non",0.4,"Erreur"),"NA")</f>
        <v>NA</v>
      </c>
      <c r="H111" s="14" cm="1">
        <f t="array" aca="1" ref="H111" ca="1">_xlfn.SWITCH($G111,"NA",(INDIRECT($C111&amp;"!"&amp;"$E"&amp;$D111))-(INDIRECT($C111&amp;"!"&amp;"$D"&amp;$D111)),0.4,$G111,0.5,$G111,"Erreur","Erreur","Erreur")</f>
        <v>0</v>
      </c>
      <c r="I111" cm="1">
        <f t="array" aca="1" ref="I111" ca="1">IF($G111="NA",INDIRECT($C111&amp;"!"&amp;"$H"&amp;$D111)+INDIRECT($C111&amp;"!"&amp;"$I"&amp;$D111)+INDIRECT($C111&amp;"!"&amp;"$J"&amp;$D111),0)</f>
        <v>0</v>
      </c>
      <c r="J111" cm="1">
        <f t="array" aca="1" ref="J111" ca="1">IF($G111="NA",(INDIRECT($C111&amp;"!"&amp;"$K"&amp;$D111)),0)</f>
        <v>0</v>
      </c>
      <c r="K111" s="4">
        <f t="shared" ca="1" si="36"/>
        <v>0</v>
      </c>
      <c r="L111" s="3">
        <f t="shared" ca="1" si="38"/>
        <v>0</v>
      </c>
      <c r="M111" s="5" cm="1">
        <f t="array" aca="1" ref="M111" ca="1">IF((INDIRECT($C111&amp;"!"&amp;"$D"&amp;$D111))="",,_xlfn.IFS(INDIRECT($C111&amp;"!"&amp;"$E"&amp;$D111)&lt;(1/3),INDIRECT($C111&amp;"!"&amp;"$E"&amp;$D111)-INDIRECT($C111&amp;"!"&amp;"$D"&amp;$D111),INDIRECT($C111&amp;"!"&amp;"$E"&amp;$D111)&gt;=(1/3),Data!$H$3-(INDIRECT($C111&amp;"!"&amp;"$D"&amp;$D111))))+INDIRECT($C111&amp;"!"&amp;"$H"&amp;$D111)</f>
        <v>0</v>
      </c>
      <c r="N111" s="5">
        <f t="shared" ca="1" si="39"/>
        <v>0</v>
      </c>
      <c r="O111" s="6">
        <f t="shared" ca="1" si="40"/>
        <v>0</v>
      </c>
      <c r="P111" s="5" cm="1">
        <f t="array" aca="1" ref="P111" ca="1">IF((INDIRECT($C111&amp;"!"&amp;"$D"&amp;$D111))="",,_xlfn.IFS(INDIRECT($C111&amp;"!"&amp;"$D"&amp;$D111)&gt;(2/3),INDIRECT($C111&amp;"!"&amp;"$E"&amp;$D111)-INDIRECT($C111&amp;"!"&amp;"$D"&amp;$D111),INDIRECT($C111&amp;"!"&amp;"$D"&amp;$D111)&lt;=(2/3),INDIRECT($C111&amp;"!"&amp;"$E"&amp;$D111)-Data!$H$4))+INDIRECT($C111&amp;"!"&amp;"$J"&amp;$D111)</f>
        <v>0</v>
      </c>
      <c r="Q111" s="4">
        <f t="shared" ca="1" si="41"/>
        <v>0</v>
      </c>
      <c r="R111" s="6">
        <f t="shared" ca="1" si="42"/>
        <v>0</v>
      </c>
      <c r="S111" s="4">
        <f ca="1">IF(VLOOKUP(A111,Data!B:E,4)&gt;=2,K111,N111+Q111)</f>
        <v>0</v>
      </c>
      <c r="T111" s="4">
        <f ca="1">IF(VLOOKUP(A111,Data!B:E,4)&gt;=2,,K111-N111-Q111)</f>
        <v>0</v>
      </c>
      <c r="V111" t="str">
        <f t="shared" ca="1" si="44"/>
        <v>Non</v>
      </c>
      <c r="W111" cm="1">
        <f t="array" aca="1" ref="W111" ca="1">_xlfn.IFS(AND(INDIRECT($C111&amp;"!"&amp;"$G"&amp;$D111)-INDIRECT($C111&amp;"!"&amp;"$F"&amp;$D111)&lt;0.5,INDIRECT($C111&amp;"!"&amp;"$G"&amp;$D111)=1,INDIRECT($C112&amp;"!"&amp;"$F"&amp;$D112)=0),0,AND(INDIRECT($C110&amp;"!"&amp;"$G"&amp;$D110)-INDIRECT($C110&amp;"!"&amp;"$F"&amp;$D110)&lt;0.5,INDIRECT($C110&amp;"!"&amp;"$G"&amp;$D110)=1,INDIRECT($C111&amp;"!"&amp;"$F"&amp;$D111)=0),INDIRECT($C110&amp;"!"&amp;"$F"&amp;$D110),AND(INDIRECT($C110&amp;"!"&amp;"$G"&amp;$D110)-INDIRECT($C110&amp;"!"&amp;"$F"&amp;$D110)&lt;=0.5,INDIRECT($C110&amp;"!"&amp;"$G"&amp;$D110)=1,INDIRECT($C111&amp;"!"&amp;"$F"&amp;$D111)=0),Calculs!X110,AND(INDIRECT($C111&amp;"!"&amp;"$F"&amp;$D111)=0,INDIRECT($C110&amp;"!"&amp;"$G"&amp;$D110)=1),AH110,TRUE,INDIRECT($C111&amp;"!"&amp;"$F"&amp;$D111))</f>
        <v>0</v>
      </c>
      <c r="X111" cm="1">
        <f t="array" aca="1" ref="X111" ca="1">IF(AND(INDIRECT($C111&amp;"!"&amp;"$G"&amp;$D111)-INDIRECT($C111&amp;"!"&amp;"$F"&amp;$D111)&lt;0.5,INDIRECT($C111&amp;"!"&amp;"$G"&amp;$D111)=1,INDIRECT($C112&amp;"!"&amp;"$F"&amp;$D112)=0),0,IF(OR(INDIRECT($C111&amp;"!"&amp;"$G"&amp;$D111)=1,AND(INDIRECT($C111&amp;"!"&amp;"$G"&amp;$D111)&lt;&gt;1,INDIRECT($C111&amp;"!"&amp;"$G"&amp;$D111)&gt;Calculs!W111+0.5)),Calculs!W111+0.5,INDIRECT($C111&amp;"!"&amp;"$G"&amp;$D111)+ROUND(W111,0)))</f>
        <v>0</v>
      </c>
      <c r="Y111">
        <f t="shared" ca="1" si="45"/>
        <v>0</v>
      </c>
      <c r="Z111" cm="1">
        <f t="array" aca="1" ref="Z111" ca="1">IF(AND(W111=INT(W111),INDIRECT($C111&amp;"!"&amp;"$F"&amp;$D111)&lt;&gt;""),W111+1,ROUNDUP(W111,0))</f>
        <v>0</v>
      </c>
      <c r="AA111">
        <f t="shared" ca="1" si="46"/>
        <v>0</v>
      </c>
      <c r="AB111" t="str">
        <f t="shared" ca="1" si="47"/>
        <v>Oui</v>
      </c>
      <c r="AC111">
        <f t="shared" ca="1" si="48"/>
        <v>0</v>
      </c>
      <c r="AD111" t="str">
        <f t="shared" ca="1" si="10"/>
        <v>Oui</v>
      </c>
      <c r="AE111" t="str">
        <f t="shared" ca="1" si="49"/>
        <v/>
      </c>
      <c r="AF111" t="str">
        <f t="shared" ca="1" si="50"/>
        <v>Non</v>
      </c>
      <c r="AG111" cm="1">
        <f t="array" aca="1" ref="AG111" ca="1">IF(INDIRECT($C111&amp;"!"&amp;"$G"&amp;$D111)-INDIRECT($C111&amp;"!"&amp;"$F"&amp;$D111)&lt;=0.5,0,IF(AND(INDIRECT($C111&amp;"!"&amp;"$F"&amp;$D111)=0,INDIRECT($C110&amp;"!"&amp;"$G"&amp;$D110)=1),X111,INDIRECT($C111&amp;"!"&amp;"$F"&amp;$D111)))</f>
        <v>0</v>
      </c>
      <c r="AH111" cm="1">
        <f t="array" aca="1" ref="AH111" ca="1">IF(INDIRECT($C111&amp;"!"&amp;"$G"&amp;$D111)-INDIRECT($C111&amp;"!"&amp;"$F"&amp;$D111)&lt;=0.5,0,IF(OR(INDIRECT($C111&amp;"!"&amp;"$G"&amp;$D111)=1,AND(INDIRECT($C111&amp;"!"&amp;"$G"&amp;$D111)&lt;&gt;1,INDIRECT($C111&amp;"!"&amp;"$G"&amp;$D111)&gt;Calculs!AG111+0.5)),Calculs!AG111+0.5,INDIRECT($C111&amp;"!"&amp;"$G"&amp;$D111)+ROUND(AG111,0)))</f>
        <v>0</v>
      </c>
      <c r="AI111">
        <f t="shared" ca="1" si="51"/>
        <v>0</v>
      </c>
      <c r="AJ111" cm="1">
        <f t="array" aca="1" ref="AJ111" ca="1">IF(AND(AG111=INT(AG111),INDIRECT($C111&amp;"!"&amp;"$F"&amp;$D111)&lt;&gt;""),AG111+1,ROUNDUP(AG111,0))</f>
        <v>0</v>
      </c>
      <c r="AK111">
        <f t="shared" ca="1" si="52"/>
        <v>0</v>
      </c>
      <c r="AL111" t="str">
        <f t="shared" ca="1" si="53"/>
        <v>Oui</v>
      </c>
      <c r="AM111">
        <f t="shared" ca="1" si="54"/>
        <v>0</v>
      </c>
      <c r="AN111" t="str">
        <f t="shared" ca="1" si="16"/>
        <v>Oui</v>
      </c>
      <c r="AO111" t="str">
        <f t="shared" ca="1" si="55"/>
        <v/>
      </c>
    </row>
    <row r="112" spans="1:41" x14ac:dyDescent="0.25">
      <c r="A112">
        <v>110</v>
      </c>
      <c r="B112">
        <f ca="1">Data!E112</f>
        <v>1</v>
      </c>
      <c r="C112" t="s">
        <v>108</v>
      </c>
      <c r="D112">
        <v>22</v>
      </c>
      <c r="E112" t="str">
        <f t="shared" ca="1" si="37"/>
        <v>Non</v>
      </c>
      <c r="F112" t="str">
        <f ca="1">IF(Data!$D112&gt;=3,"Oui","Non")</f>
        <v>Non</v>
      </c>
      <c r="G112" s="4" t="str" cm="1">
        <f t="array" aca="1" ref="G112" ca="1">IF(OR(AND(Data!$E112=4,ISBLANK(INDIRECT($C112&amp;"!"&amp;"$D"&amp;$D112&amp;":$I"&amp;$D112))),$E112="Oui"),_xlfn.SWITCH(Informations!$E$10,"Oui",0.5,"Non",0.4,"Erreur"),"NA")</f>
        <v>NA</v>
      </c>
      <c r="H112" s="14" cm="1">
        <f t="array" aca="1" ref="H112" ca="1">_xlfn.SWITCH($G112,"NA",(INDIRECT($C112&amp;"!"&amp;"$E"&amp;$D112))-(INDIRECT($C112&amp;"!"&amp;"$D"&amp;$D112)),0.4,$G112,0.5,$G112,"Erreur","Erreur","Erreur")</f>
        <v>0</v>
      </c>
      <c r="I112" cm="1">
        <f t="array" aca="1" ref="I112" ca="1">IF($G112="NA",INDIRECT($C112&amp;"!"&amp;"$H"&amp;$D112)+INDIRECT($C112&amp;"!"&amp;"$I"&amp;$D112)+INDIRECT($C112&amp;"!"&amp;"$J"&amp;$D112),0)</f>
        <v>0</v>
      </c>
      <c r="J112" cm="1">
        <f t="array" aca="1" ref="J112" ca="1">IF($G112="NA",(INDIRECT($C112&amp;"!"&amp;"$K"&amp;$D112)),0)</f>
        <v>0</v>
      </c>
      <c r="K112" s="4">
        <f t="shared" ca="1" si="36"/>
        <v>0</v>
      </c>
      <c r="L112" s="3">
        <f t="shared" ca="1" si="38"/>
        <v>0</v>
      </c>
      <c r="M112" s="5" cm="1">
        <f t="array" aca="1" ref="M112" ca="1">IF((INDIRECT($C112&amp;"!"&amp;"$D"&amp;$D112))="",,_xlfn.IFS(INDIRECT($C112&amp;"!"&amp;"$E"&amp;$D112)&lt;(1/3),INDIRECT($C112&amp;"!"&amp;"$E"&amp;$D112)-INDIRECT($C112&amp;"!"&amp;"$D"&amp;$D112),INDIRECT($C112&amp;"!"&amp;"$E"&amp;$D112)&gt;=(1/3),Data!$H$3-(INDIRECT($C112&amp;"!"&amp;"$D"&amp;$D112))))+INDIRECT($C112&amp;"!"&amp;"$H"&amp;$D112)</f>
        <v>0</v>
      </c>
      <c r="N112" s="5">
        <f t="shared" ca="1" si="39"/>
        <v>0</v>
      </c>
      <c r="O112" s="6">
        <f t="shared" ca="1" si="40"/>
        <v>0</v>
      </c>
      <c r="P112" s="5" cm="1">
        <f t="array" aca="1" ref="P112" ca="1">IF((INDIRECT($C112&amp;"!"&amp;"$D"&amp;$D112))="",,_xlfn.IFS(INDIRECT($C112&amp;"!"&amp;"$D"&amp;$D112)&gt;(2/3),INDIRECT($C112&amp;"!"&amp;"$E"&amp;$D112)-INDIRECT($C112&amp;"!"&amp;"$D"&amp;$D112),INDIRECT($C112&amp;"!"&amp;"$D"&amp;$D112)&lt;=(2/3),INDIRECT($C112&amp;"!"&amp;"$E"&amp;$D112)-Data!$H$4))+INDIRECT($C112&amp;"!"&amp;"$J"&amp;$D112)</f>
        <v>0</v>
      </c>
      <c r="Q112" s="4">
        <f t="shared" ca="1" si="41"/>
        <v>0</v>
      </c>
      <c r="R112" s="6">
        <f t="shared" ca="1" si="42"/>
        <v>0</v>
      </c>
      <c r="S112" s="4">
        <f ca="1">IF(VLOOKUP(A112,Data!B:E,4)&gt;=2,K112,N112+Q112)</f>
        <v>0</v>
      </c>
      <c r="T112" s="4">
        <f ca="1">IF(VLOOKUP(A112,Data!B:E,4)&gt;=2,,K112-N112-Q112)</f>
        <v>0</v>
      </c>
      <c r="V112" t="str">
        <f t="shared" ca="1" si="44"/>
        <v>Non</v>
      </c>
      <c r="W112" cm="1">
        <f t="array" aca="1" ref="W112" ca="1">_xlfn.IFS(AND(INDIRECT($C112&amp;"!"&amp;"$G"&amp;$D112)-INDIRECT($C112&amp;"!"&amp;"$F"&amp;$D112)&lt;0.5,INDIRECT($C112&amp;"!"&amp;"$G"&amp;$D112)=1,INDIRECT($C113&amp;"!"&amp;"$F"&amp;$D113)=0),0,AND(INDIRECT($C111&amp;"!"&amp;"$G"&amp;$D111)-INDIRECT($C111&amp;"!"&amp;"$F"&amp;$D111)&lt;0.5,INDIRECT($C111&amp;"!"&amp;"$G"&amp;$D111)=1,INDIRECT($C112&amp;"!"&amp;"$F"&amp;$D112)=0),INDIRECT($C111&amp;"!"&amp;"$F"&amp;$D111),AND(INDIRECT($C111&amp;"!"&amp;"$G"&amp;$D111)-INDIRECT($C111&amp;"!"&amp;"$F"&amp;$D111)&lt;=0.5,INDIRECT($C111&amp;"!"&amp;"$G"&amp;$D111)=1,INDIRECT($C112&amp;"!"&amp;"$F"&amp;$D112)=0),Calculs!X111,AND(INDIRECT($C112&amp;"!"&amp;"$F"&amp;$D112)=0,INDIRECT($C111&amp;"!"&amp;"$G"&amp;$D111)=1),AH111,TRUE,INDIRECT($C112&amp;"!"&amp;"$F"&amp;$D112))</f>
        <v>0</v>
      </c>
      <c r="X112" cm="1">
        <f t="array" aca="1" ref="X112" ca="1">IF(AND(INDIRECT($C112&amp;"!"&amp;"$G"&amp;$D112)-INDIRECT($C112&amp;"!"&amp;"$F"&amp;$D112)&lt;0.5,INDIRECT($C112&amp;"!"&amp;"$G"&amp;$D112)=1,INDIRECT($C113&amp;"!"&amp;"$F"&amp;$D113)=0),0,IF(OR(INDIRECT($C112&amp;"!"&amp;"$G"&amp;$D112)=1,AND(INDIRECT($C112&amp;"!"&amp;"$G"&amp;$D112)&lt;&gt;1,INDIRECT($C112&amp;"!"&amp;"$G"&amp;$D112)&gt;Calculs!W112+0.5)),Calculs!W112+0.5,INDIRECT($C112&amp;"!"&amp;"$G"&amp;$D112)+ROUND(W112,0)))</f>
        <v>0</v>
      </c>
      <c r="Y112">
        <f t="shared" ca="1" si="45"/>
        <v>0</v>
      </c>
      <c r="Z112" cm="1">
        <f t="array" aca="1" ref="Z112" ca="1">IF(AND(W112=INT(W112),INDIRECT($C112&amp;"!"&amp;"$F"&amp;$D112)&lt;&gt;""),W112+1,ROUNDUP(W112,0))</f>
        <v>0</v>
      </c>
      <c r="AA112">
        <f t="shared" ca="1" si="46"/>
        <v>0</v>
      </c>
      <c r="AB112" t="str">
        <f t="shared" ca="1" si="47"/>
        <v>Oui</v>
      </c>
      <c r="AC112">
        <f t="shared" ca="1" si="48"/>
        <v>0</v>
      </c>
      <c r="AD112" t="str">
        <f t="shared" ca="1" si="10"/>
        <v>Oui</v>
      </c>
      <c r="AE112" t="str">
        <f t="shared" ca="1" si="49"/>
        <v/>
      </c>
      <c r="AF112" t="str">
        <f t="shared" ca="1" si="50"/>
        <v>Non</v>
      </c>
      <c r="AG112" cm="1">
        <f t="array" aca="1" ref="AG112" ca="1">IF(INDIRECT($C112&amp;"!"&amp;"$G"&amp;$D112)-INDIRECT($C112&amp;"!"&amp;"$F"&amp;$D112)&lt;=0.5,0,IF(AND(INDIRECT($C112&amp;"!"&amp;"$F"&amp;$D112)=0,INDIRECT($C111&amp;"!"&amp;"$G"&amp;$D111)=1),X112,INDIRECT($C112&amp;"!"&amp;"$F"&amp;$D112)))</f>
        <v>0</v>
      </c>
      <c r="AH112" cm="1">
        <f t="array" aca="1" ref="AH112" ca="1">IF(INDIRECT($C112&amp;"!"&amp;"$G"&amp;$D112)-INDIRECT($C112&amp;"!"&amp;"$F"&amp;$D112)&lt;=0.5,0,IF(OR(INDIRECT($C112&amp;"!"&amp;"$G"&amp;$D112)=1,AND(INDIRECT($C112&amp;"!"&amp;"$G"&amp;$D112)&lt;&gt;1,INDIRECT($C112&amp;"!"&amp;"$G"&amp;$D112)&gt;Calculs!AG112+0.5)),Calculs!AG112+0.5,INDIRECT($C112&amp;"!"&amp;"$G"&amp;$D112)+ROUND(AG112,0)))</f>
        <v>0</v>
      </c>
      <c r="AI112">
        <f t="shared" ca="1" si="51"/>
        <v>0</v>
      </c>
      <c r="AJ112" cm="1">
        <f t="array" aca="1" ref="AJ112" ca="1">IF(AND(AG112=INT(AG112),INDIRECT($C112&amp;"!"&amp;"$F"&amp;$D112)&lt;&gt;""),AG112+1,ROUNDUP(AG112,0))</f>
        <v>0</v>
      </c>
      <c r="AK112">
        <f t="shared" ca="1" si="52"/>
        <v>0</v>
      </c>
      <c r="AL112" t="str">
        <f t="shared" ca="1" si="53"/>
        <v>Oui</v>
      </c>
      <c r="AM112">
        <f t="shared" ca="1" si="54"/>
        <v>0</v>
      </c>
      <c r="AN112" t="str">
        <f t="shared" ca="1" si="16"/>
        <v>Oui</v>
      </c>
      <c r="AO112" t="str">
        <f t="shared" ca="1" si="55"/>
        <v/>
      </c>
    </row>
    <row r="113" spans="1:41" x14ac:dyDescent="0.25">
      <c r="A113">
        <v>111</v>
      </c>
      <c r="B113">
        <f ca="1">Data!E113</f>
        <v>1</v>
      </c>
      <c r="C113" t="s">
        <v>108</v>
      </c>
      <c r="D113">
        <v>23</v>
      </c>
      <c r="E113" t="str">
        <f t="shared" ca="1" si="37"/>
        <v>Non</v>
      </c>
      <c r="F113" t="str">
        <f ca="1">IF(Data!$D113&gt;=3,"Oui","Non")</f>
        <v>Non</v>
      </c>
      <c r="G113" s="4" t="str" cm="1">
        <f t="array" aca="1" ref="G113" ca="1">IF(OR(AND(Data!$E113=4,ISBLANK(INDIRECT($C113&amp;"!"&amp;"$D"&amp;$D113&amp;":$I"&amp;$D113))),$E113="Oui"),_xlfn.SWITCH(Informations!$E$10,"Oui",0.5,"Non",0.4,"Erreur"),"NA")</f>
        <v>NA</v>
      </c>
      <c r="H113" s="14" cm="1">
        <f t="array" aca="1" ref="H113" ca="1">_xlfn.SWITCH($G113,"NA",(INDIRECT($C113&amp;"!"&amp;"$E"&amp;$D113))-(INDIRECT($C113&amp;"!"&amp;"$D"&amp;$D113)),0.4,$G113,0.5,$G113,"Erreur","Erreur","Erreur")</f>
        <v>0</v>
      </c>
      <c r="I113" cm="1">
        <f t="array" aca="1" ref="I113" ca="1">IF($G113="NA",INDIRECT($C113&amp;"!"&amp;"$H"&amp;$D113)+INDIRECT($C113&amp;"!"&amp;"$I"&amp;$D113)+INDIRECT($C113&amp;"!"&amp;"$J"&amp;$D113),0)</f>
        <v>0</v>
      </c>
      <c r="J113" cm="1">
        <f t="array" aca="1" ref="J113" ca="1">IF($G113="NA",(INDIRECT($C113&amp;"!"&amp;"$K"&amp;$D113)),0)</f>
        <v>0</v>
      </c>
      <c r="K113" s="4">
        <f t="shared" ca="1" si="36"/>
        <v>0</v>
      </c>
      <c r="L113" s="3">
        <f t="shared" ca="1" si="38"/>
        <v>0</v>
      </c>
      <c r="M113" s="5" cm="1">
        <f t="array" aca="1" ref="M113" ca="1">IF((INDIRECT($C113&amp;"!"&amp;"$D"&amp;$D113))="",,_xlfn.IFS(INDIRECT($C113&amp;"!"&amp;"$E"&amp;$D113)&lt;(1/3),INDIRECT($C113&amp;"!"&amp;"$E"&amp;$D113)-INDIRECT($C113&amp;"!"&amp;"$D"&amp;$D113),INDIRECT($C113&amp;"!"&amp;"$E"&amp;$D113)&gt;=(1/3),Data!$H$3-(INDIRECT($C113&amp;"!"&amp;"$D"&amp;$D113))))+INDIRECT($C113&amp;"!"&amp;"$H"&amp;$D113)</f>
        <v>0</v>
      </c>
      <c r="N113" s="5">
        <f t="shared" ca="1" si="39"/>
        <v>0</v>
      </c>
      <c r="O113" s="6">
        <f t="shared" ca="1" si="40"/>
        <v>0</v>
      </c>
      <c r="P113" s="5" cm="1">
        <f t="array" aca="1" ref="P113" ca="1">IF((INDIRECT($C113&amp;"!"&amp;"$D"&amp;$D113))="",,_xlfn.IFS(INDIRECT($C113&amp;"!"&amp;"$D"&amp;$D113)&gt;(2/3),INDIRECT($C113&amp;"!"&amp;"$E"&amp;$D113)-INDIRECT($C113&amp;"!"&amp;"$D"&amp;$D113),INDIRECT($C113&amp;"!"&amp;"$D"&amp;$D113)&lt;=(2/3),INDIRECT($C113&amp;"!"&amp;"$E"&amp;$D113)-Data!$H$4))+INDIRECT($C113&amp;"!"&amp;"$J"&amp;$D113)</f>
        <v>0</v>
      </c>
      <c r="Q113" s="4">
        <f t="shared" ca="1" si="41"/>
        <v>0</v>
      </c>
      <c r="R113" s="6">
        <f t="shared" ca="1" si="42"/>
        <v>0</v>
      </c>
      <c r="S113" s="4">
        <f ca="1">IF(VLOOKUP(A113,Data!B:E,4)&gt;=2,K113,N113+Q113)</f>
        <v>0</v>
      </c>
      <c r="T113" s="4">
        <f ca="1">IF(VLOOKUP(A113,Data!B:E,4)&gt;=2,,K113-N113-Q113)</f>
        <v>0</v>
      </c>
      <c r="V113" t="str">
        <f t="shared" ca="1" si="44"/>
        <v>Non</v>
      </c>
      <c r="W113" cm="1">
        <f t="array" aca="1" ref="W113" ca="1">_xlfn.IFS(AND(INDIRECT($C113&amp;"!"&amp;"$G"&amp;$D113)-INDIRECT($C113&amp;"!"&amp;"$F"&amp;$D113)&lt;0.5,INDIRECT($C113&amp;"!"&amp;"$G"&amp;$D113)=1,INDIRECT($C114&amp;"!"&amp;"$F"&amp;$D114)=0),0,AND(INDIRECT($C112&amp;"!"&amp;"$G"&amp;$D112)-INDIRECT($C112&amp;"!"&amp;"$F"&amp;$D112)&lt;0.5,INDIRECT($C112&amp;"!"&amp;"$G"&amp;$D112)=1,INDIRECT($C113&amp;"!"&amp;"$F"&amp;$D113)=0),INDIRECT($C112&amp;"!"&amp;"$F"&amp;$D112),AND(INDIRECT($C112&amp;"!"&amp;"$G"&amp;$D112)-INDIRECT($C112&amp;"!"&amp;"$F"&amp;$D112)&lt;=0.5,INDIRECT($C112&amp;"!"&amp;"$G"&amp;$D112)=1,INDIRECT($C113&amp;"!"&amp;"$F"&amp;$D113)=0),Calculs!X112,AND(INDIRECT($C113&amp;"!"&amp;"$F"&amp;$D113)=0,INDIRECT($C112&amp;"!"&amp;"$G"&amp;$D112)=1),AH112,TRUE,INDIRECT($C113&amp;"!"&amp;"$F"&amp;$D113))</f>
        <v>0</v>
      </c>
      <c r="X113" cm="1">
        <f t="array" aca="1" ref="X113" ca="1">IF(AND(INDIRECT($C113&amp;"!"&amp;"$G"&amp;$D113)-INDIRECT($C113&amp;"!"&amp;"$F"&amp;$D113)&lt;0.5,INDIRECT($C113&amp;"!"&amp;"$G"&amp;$D113)=1,INDIRECT($C114&amp;"!"&amp;"$F"&amp;$D114)=0),0,IF(OR(INDIRECT($C113&amp;"!"&amp;"$G"&amp;$D113)=1,AND(INDIRECT($C113&amp;"!"&amp;"$G"&amp;$D113)&lt;&gt;1,INDIRECT($C113&amp;"!"&amp;"$G"&amp;$D113)&gt;Calculs!W113+0.5)),Calculs!W113+0.5,INDIRECT($C113&amp;"!"&amp;"$G"&amp;$D113)+ROUND(W113,0)))</f>
        <v>0</v>
      </c>
      <c r="Y113">
        <f t="shared" ca="1" si="45"/>
        <v>0</v>
      </c>
      <c r="Z113" cm="1">
        <f t="array" aca="1" ref="Z113" ca="1">IF(AND(W113=INT(W113),INDIRECT($C113&amp;"!"&amp;"$F"&amp;$D113)&lt;&gt;""),W113+1,ROUNDUP(W113,0))</f>
        <v>0</v>
      </c>
      <c r="AA113">
        <f t="shared" ca="1" si="46"/>
        <v>0</v>
      </c>
      <c r="AB113" t="str">
        <f t="shared" ca="1" si="47"/>
        <v>Oui</v>
      </c>
      <c r="AC113">
        <f t="shared" ca="1" si="48"/>
        <v>0</v>
      </c>
      <c r="AD113" t="str">
        <f t="shared" ca="1" si="10"/>
        <v>Oui</v>
      </c>
      <c r="AE113" t="str">
        <f t="shared" ca="1" si="49"/>
        <v/>
      </c>
      <c r="AF113" t="str">
        <f t="shared" ca="1" si="50"/>
        <v>Non</v>
      </c>
      <c r="AG113" cm="1">
        <f t="array" aca="1" ref="AG113" ca="1">IF(INDIRECT($C113&amp;"!"&amp;"$G"&amp;$D113)-INDIRECT($C113&amp;"!"&amp;"$F"&amp;$D113)&lt;=0.5,0,IF(AND(INDIRECT($C113&amp;"!"&amp;"$F"&amp;$D113)=0,INDIRECT($C112&amp;"!"&amp;"$G"&amp;$D112)=1),X113,INDIRECT($C113&amp;"!"&amp;"$F"&amp;$D113)))</f>
        <v>0</v>
      </c>
      <c r="AH113" cm="1">
        <f t="array" aca="1" ref="AH113" ca="1">IF(INDIRECT($C113&amp;"!"&amp;"$G"&amp;$D113)-INDIRECT($C113&amp;"!"&amp;"$F"&amp;$D113)&lt;=0.5,0,IF(OR(INDIRECT($C113&amp;"!"&amp;"$G"&amp;$D113)=1,AND(INDIRECT($C113&amp;"!"&amp;"$G"&amp;$D113)&lt;&gt;1,INDIRECT($C113&amp;"!"&amp;"$G"&amp;$D113)&gt;Calculs!AG113+0.5)),Calculs!AG113+0.5,INDIRECT($C113&amp;"!"&amp;"$G"&amp;$D113)+ROUND(AG113,0)))</f>
        <v>0</v>
      </c>
      <c r="AI113">
        <f t="shared" ca="1" si="51"/>
        <v>0</v>
      </c>
      <c r="AJ113" cm="1">
        <f t="array" aca="1" ref="AJ113" ca="1">IF(AND(AG113=INT(AG113),INDIRECT($C113&amp;"!"&amp;"$F"&amp;$D113)&lt;&gt;""),AG113+1,ROUNDUP(AG113,0))</f>
        <v>0</v>
      </c>
      <c r="AK113">
        <f t="shared" ca="1" si="52"/>
        <v>0</v>
      </c>
      <c r="AL113" t="str">
        <f t="shared" ca="1" si="53"/>
        <v>Oui</v>
      </c>
      <c r="AM113">
        <f t="shared" ca="1" si="54"/>
        <v>0</v>
      </c>
      <c r="AN113" t="str">
        <f t="shared" ca="1" si="16"/>
        <v>Oui</v>
      </c>
      <c r="AO113" t="str">
        <f t="shared" ca="1" si="55"/>
        <v/>
      </c>
    </row>
    <row r="114" spans="1:41" x14ac:dyDescent="0.25">
      <c r="A114">
        <v>112</v>
      </c>
      <c r="B114">
        <f ca="1">Data!E114</f>
        <v>1</v>
      </c>
      <c r="C114" t="s">
        <v>108</v>
      </c>
      <c r="D114">
        <v>24</v>
      </c>
      <c r="E114" t="str">
        <f t="shared" ca="1" si="37"/>
        <v>Non</v>
      </c>
      <c r="F114" t="str">
        <f ca="1">IF(Data!$D114&gt;=3,"Oui","Non")</f>
        <v>Non</v>
      </c>
      <c r="G114" s="4" t="str" cm="1">
        <f t="array" aca="1" ref="G114" ca="1">IF(OR(AND(Data!$E114=4,ISBLANK(INDIRECT($C114&amp;"!"&amp;"$D"&amp;$D114&amp;":$I"&amp;$D114))),$E114="Oui"),_xlfn.SWITCH(Informations!$E$10,"Oui",0.5,"Non",0.4,"Erreur"),"NA")</f>
        <v>NA</v>
      </c>
      <c r="H114" s="14" cm="1">
        <f t="array" aca="1" ref="H114" ca="1">_xlfn.SWITCH($G114,"NA",(INDIRECT($C114&amp;"!"&amp;"$E"&amp;$D114))-(INDIRECT($C114&amp;"!"&amp;"$D"&amp;$D114)),0.4,$G114,0.5,$G114,"Erreur","Erreur","Erreur")</f>
        <v>0</v>
      </c>
      <c r="I114" cm="1">
        <f t="array" aca="1" ref="I114" ca="1">IF($G114="NA",INDIRECT($C114&amp;"!"&amp;"$H"&amp;$D114)+INDIRECT($C114&amp;"!"&amp;"$I"&amp;$D114)+INDIRECT($C114&amp;"!"&amp;"$J"&amp;$D114),0)</f>
        <v>0</v>
      </c>
      <c r="J114" cm="1">
        <f t="array" aca="1" ref="J114" ca="1">IF($G114="NA",(INDIRECT($C114&amp;"!"&amp;"$K"&amp;$D114)),0)</f>
        <v>0</v>
      </c>
      <c r="K114" s="4">
        <f t="shared" ca="1" si="36"/>
        <v>0</v>
      </c>
      <c r="L114" s="3">
        <f t="shared" ca="1" si="38"/>
        <v>0</v>
      </c>
      <c r="M114" s="5" cm="1">
        <f t="array" aca="1" ref="M114" ca="1">IF((INDIRECT($C114&amp;"!"&amp;"$D"&amp;$D114))="",,_xlfn.IFS(INDIRECT($C114&amp;"!"&amp;"$E"&amp;$D114)&lt;(1/3),INDIRECT($C114&amp;"!"&amp;"$E"&amp;$D114)-INDIRECT($C114&amp;"!"&amp;"$D"&amp;$D114),INDIRECT($C114&amp;"!"&amp;"$E"&amp;$D114)&gt;=(1/3),Data!$H$3-(INDIRECT($C114&amp;"!"&amp;"$D"&amp;$D114))))+INDIRECT($C114&amp;"!"&amp;"$H"&amp;$D114)</f>
        <v>0</v>
      </c>
      <c r="N114" s="5">
        <f t="shared" ca="1" si="39"/>
        <v>0</v>
      </c>
      <c r="O114" s="6">
        <f t="shared" ca="1" si="40"/>
        <v>0</v>
      </c>
      <c r="P114" s="5" cm="1">
        <f t="array" aca="1" ref="P114" ca="1">IF((INDIRECT($C114&amp;"!"&amp;"$D"&amp;$D114))="",,_xlfn.IFS(INDIRECT($C114&amp;"!"&amp;"$D"&amp;$D114)&gt;(2/3),INDIRECT($C114&amp;"!"&amp;"$E"&amp;$D114)-INDIRECT($C114&amp;"!"&amp;"$D"&amp;$D114),INDIRECT($C114&amp;"!"&amp;"$D"&amp;$D114)&lt;=(2/3),INDIRECT($C114&amp;"!"&amp;"$E"&amp;$D114)-Data!$H$4))+INDIRECT($C114&amp;"!"&amp;"$J"&amp;$D114)</f>
        <v>0</v>
      </c>
      <c r="Q114" s="4">
        <f t="shared" ca="1" si="41"/>
        <v>0</v>
      </c>
      <c r="R114" s="6">
        <f t="shared" ca="1" si="42"/>
        <v>0</v>
      </c>
      <c r="S114" s="4">
        <f ca="1">IF(VLOOKUP(A114,Data!B:E,4)&gt;=2,K114,N114+Q114)</f>
        <v>0</v>
      </c>
      <c r="T114" s="4">
        <f ca="1">IF(VLOOKUP(A114,Data!B:E,4)&gt;=2,,K114-N114-Q114)</f>
        <v>0</v>
      </c>
      <c r="V114" t="str">
        <f t="shared" ca="1" si="44"/>
        <v>Non</v>
      </c>
      <c r="W114" cm="1">
        <f t="array" aca="1" ref="W114" ca="1">_xlfn.IFS(AND(INDIRECT($C114&amp;"!"&amp;"$G"&amp;$D114)-INDIRECT($C114&amp;"!"&amp;"$F"&amp;$D114)&lt;0.5,INDIRECT($C114&amp;"!"&amp;"$G"&amp;$D114)=1,INDIRECT($C115&amp;"!"&amp;"$F"&amp;$D115)=0),0,AND(INDIRECT($C113&amp;"!"&amp;"$G"&amp;$D113)-INDIRECT($C113&amp;"!"&amp;"$F"&amp;$D113)&lt;0.5,INDIRECT($C113&amp;"!"&amp;"$G"&amp;$D113)=1,INDIRECT($C114&amp;"!"&amp;"$F"&amp;$D114)=0),INDIRECT($C113&amp;"!"&amp;"$F"&amp;$D113),AND(INDIRECT($C113&amp;"!"&amp;"$G"&amp;$D113)-INDIRECT($C113&amp;"!"&amp;"$F"&amp;$D113)&lt;=0.5,INDIRECT($C113&amp;"!"&amp;"$G"&amp;$D113)=1,INDIRECT($C114&amp;"!"&amp;"$F"&amp;$D114)=0),Calculs!X113,AND(INDIRECT($C114&amp;"!"&amp;"$F"&amp;$D114)=0,INDIRECT($C113&amp;"!"&amp;"$G"&amp;$D113)=1),AH113,TRUE,INDIRECT($C114&amp;"!"&amp;"$F"&amp;$D114))</f>
        <v>0</v>
      </c>
      <c r="X114" cm="1">
        <f t="array" aca="1" ref="X114" ca="1">IF(AND(INDIRECT($C114&amp;"!"&amp;"$G"&amp;$D114)-INDIRECT($C114&amp;"!"&amp;"$F"&amp;$D114)&lt;0.5,INDIRECT($C114&amp;"!"&amp;"$G"&amp;$D114)=1,INDIRECT($C115&amp;"!"&amp;"$F"&amp;$D115)=0),0,IF(OR(INDIRECT($C114&amp;"!"&amp;"$G"&amp;$D114)=1,AND(INDIRECT($C114&amp;"!"&amp;"$G"&amp;$D114)&lt;&gt;1,INDIRECT($C114&amp;"!"&amp;"$G"&amp;$D114)&gt;Calculs!W114+0.5)),Calculs!W114+0.5,INDIRECT($C114&amp;"!"&amp;"$G"&amp;$D114)+ROUND(W114,0)))</f>
        <v>0</v>
      </c>
      <c r="Y114">
        <f t="shared" ca="1" si="45"/>
        <v>0</v>
      </c>
      <c r="Z114" cm="1">
        <f t="array" aca="1" ref="Z114" ca="1">IF(AND(W114=INT(W114),INDIRECT($C114&amp;"!"&amp;"$F"&amp;$D114)&lt;&gt;""),W114+1,ROUNDUP(W114,0))</f>
        <v>0</v>
      </c>
      <c r="AA114">
        <f t="shared" ca="1" si="46"/>
        <v>0</v>
      </c>
      <c r="AB114" t="str">
        <f t="shared" ca="1" si="47"/>
        <v>Oui</v>
      </c>
      <c r="AC114">
        <f t="shared" ca="1" si="48"/>
        <v>0</v>
      </c>
      <c r="AD114" t="str">
        <f t="shared" ca="1" si="10"/>
        <v>Oui</v>
      </c>
      <c r="AE114" t="str">
        <f t="shared" ca="1" si="49"/>
        <v/>
      </c>
      <c r="AF114" t="str">
        <f t="shared" ca="1" si="50"/>
        <v>Non</v>
      </c>
      <c r="AG114" cm="1">
        <f t="array" aca="1" ref="AG114" ca="1">IF(INDIRECT($C114&amp;"!"&amp;"$G"&amp;$D114)-INDIRECT($C114&amp;"!"&amp;"$F"&amp;$D114)&lt;=0.5,0,IF(AND(INDIRECT($C114&amp;"!"&amp;"$F"&amp;$D114)=0,INDIRECT($C113&amp;"!"&amp;"$G"&amp;$D113)=1),X114,INDIRECT($C114&amp;"!"&amp;"$F"&amp;$D114)))</f>
        <v>0</v>
      </c>
      <c r="AH114" cm="1">
        <f t="array" aca="1" ref="AH114" ca="1">IF(INDIRECT($C114&amp;"!"&amp;"$G"&amp;$D114)-INDIRECT($C114&amp;"!"&amp;"$F"&amp;$D114)&lt;=0.5,0,IF(OR(INDIRECT($C114&amp;"!"&amp;"$G"&amp;$D114)=1,AND(INDIRECT($C114&amp;"!"&amp;"$G"&amp;$D114)&lt;&gt;1,INDIRECT($C114&amp;"!"&amp;"$G"&amp;$D114)&gt;Calculs!AG114+0.5)),Calculs!AG114+0.5,INDIRECT($C114&amp;"!"&amp;"$G"&amp;$D114)+ROUND(AG114,0)))</f>
        <v>0</v>
      </c>
      <c r="AI114">
        <f t="shared" ca="1" si="51"/>
        <v>0</v>
      </c>
      <c r="AJ114" cm="1">
        <f t="array" aca="1" ref="AJ114" ca="1">IF(AND(AG114=INT(AG114),INDIRECT($C114&amp;"!"&amp;"$F"&amp;$D114)&lt;&gt;""),AG114+1,ROUNDUP(AG114,0))</f>
        <v>0</v>
      </c>
      <c r="AK114">
        <f t="shared" ca="1" si="52"/>
        <v>0</v>
      </c>
      <c r="AL114" t="str">
        <f t="shared" ca="1" si="53"/>
        <v>Oui</v>
      </c>
      <c r="AM114">
        <f t="shared" ca="1" si="54"/>
        <v>0</v>
      </c>
      <c r="AN114" t="str">
        <f t="shared" ca="1" si="16"/>
        <v>Oui</v>
      </c>
      <c r="AO114" t="str">
        <f t="shared" ca="1" si="55"/>
        <v/>
      </c>
    </row>
    <row r="115" spans="1:41" x14ac:dyDescent="0.25">
      <c r="A115">
        <v>113</v>
      </c>
      <c r="B115">
        <f ca="1">Data!E115</f>
        <v>2</v>
      </c>
      <c r="C115" t="s">
        <v>108</v>
      </c>
      <c r="D115">
        <v>25</v>
      </c>
      <c r="E115" t="str">
        <f t="shared" ca="1" si="37"/>
        <v>Non</v>
      </c>
      <c r="F115" t="str">
        <f ca="1">IF(Data!$D115&gt;=3,"Oui","Non")</f>
        <v>Non</v>
      </c>
      <c r="G115" s="4" t="str" cm="1">
        <f t="array" aca="1" ref="G115" ca="1">IF(OR(AND(Data!$E115=4,ISBLANK(INDIRECT($C115&amp;"!"&amp;"$D"&amp;$D115&amp;":$I"&amp;$D115))),$E115="Oui"),_xlfn.SWITCH(Informations!$E$10,"Oui",0.5,"Non",0.4,"Erreur"),"NA")</f>
        <v>NA</v>
      </c>
      <c r="H115" s="14" cm="1">
        <f t="array" aca="1" ref="H115" ca="1">_xlfn.SWITCH($G115,"NA",(INDIRECT($C115&amp;"!"&amp;"$E"&amp;$D115))-(INDIRECT($C115&amp;"!"&amp;"$D"&amp;$D115)),0.4,$G115,0.5,$G115,"Erreur","Erreur","Erreur")</f>
        <v>0</v>
      </c>
      <c r="I115" cm="1">
        <f t="array" aca="1" ref="I115" ca="1">IF($G115="NA",INDIRECT($C115&amp;"!"&amp;"$H"&amp;$D115)+INDIRECT($C115&amp;"!"&amp;"$I"&amp;$D115)+INDIRECT($C115&amp;"!"&amp;"$J"&amp;$D115),0)</f>
        <v>0</v>
      </c>
      <c r="J115" cm="1">
        <f t="array" aca="1" ref="J115" ca="1">IF($G115="NA",(INDIRECT($C115&amp;"!"&amp;"$K"&amp;$D115)),0)</f>
        <v>0</v>
      </c>
      <c r="K115" s="4">
        <f t="shared" ca="1" si="36"/>
        <v>0</v>
      </c>
      <c r="L115" s="3">
        <f t="shared" ca="1" si="38"/>
        <v>0</v>
      </c>
      <c r="M115" s="5" cm="1">
        <f t="array" aca="1" ref="M115" ca="1">IF((INDIRECT($C115&amp;"!"&amp;"$D"&amp;$D115))="",,_xlfn.IFS(INDIRECT($C115&amp;"!"&amp;"$E"&amp;$D115)&lt;(1/3),INDIRECT($C115&amp;"!"&amp;"$E"&amp;$D115)-INDIRECT($C115&amp;"!"&amp;"$D"&amp;$D115),INDIRECT($C115&amp;"!"&amp;"$E"&amp;$D115)&gt;=(1/3),Data!$H$3-(INDIRECT($C115&amp;"!"&amp;"$D"&amp;$D115))))+INDIRECT($C115&amp;"!"&amp;"$H"&amp;$D115)</f>
        <v>0</v>
      </c>
      <c r="N115" s="5">
        <f t="shared" ca="1" si="39"/>
        <v>0</v>
      </c>
      <c r="O115" s="6">
        <f t="shared" ca="1" si="40"/>
        <v>0</v>
      </c>
      <c r="P115" s="5" cm="1">
        <f t="array" aca="1" ref="P115" ca="1">IF((INDIRECT($C115&amp;"!"&amp;"$D"&amp;$D115))="",,_xlfn.IFS(INDIRECT($C115&amp;"!"&amp;"$D"&amp;$D115)&gt;(2/3),INDIRECT($C115&amp;"!"&amp;"$E"&amp;$D115)-INDIRECT($C115&amp;"!"&amp;"$D"&amp;$D115),INDIRECT($C115&amp;"!"&amp;"$D"&amp;$D115)&lt;=(2/3),INDIRECT($C115&amp;"!"&amp;"$E"&amp;$D115)-Data!$H$4))+INDIRECT($C115&amp;"!"&amp;"$J"&amp;$D115)</f>
        <v>0</v>
      </c>
      <c r="Q115" s="4">
        <f t="shared" ca="1" si="41"/>
        <v>0</v>
      </c>
      <c r="R115" s="6">
        <f t="shared" ca="1" si="42"/>
        <v>0</v>
      </c>
      <c r="S115" s="4">
        <f ca="1">IF(VLOOKUP(A115,Data!B:E,4)&gt;=2,K115,N115+Q115)</f>
        <v>0</v>
      </c>
      <c r="T115" s="4">
        <f ca="1">IF(VLOOKUP(A115,Data!B:E,4)&gt;=2,,K115-N115-Q115)</f>
        <v>0</v>
      </c>
      <c r="V115" t="str">
        <f t="shared" ca="1" si="44"/>
        <v>Non</v>
      </c>
      <c r="W115" cm="1">
        <f t="array" aca="1" ref="W115" ca="1">_xlfn.IFS(AND(INDIRECT($C115&amp;"!"&amp;"$G"&amp;$D115)-INDIRECT($C115&amp;"!"&amp;"$F"&amp;$D115)&lt;0.5,INDIRECT($C115&amp;"!"&amp;"$G"&amp;$D115)=1,INDIRECT($C116&amp;"!"&amp;"$F"&amp;$D116)=0),0,AND(INDIRECT($C114&amp;"!"&amp;"$G"&amp;$D114)-INDIRECT($C114&amp;"!"&amp;"$F"&amp;$D114)&lt;0.5,INDIRECT($C114&amp;"!"&amp;"$G"&amp;$D114)=1,INDIRECT($C115&amp;"!"&amp;"$F"&amp;$D115)=0),INDIRECT($C114&amp;"!"&amp;"$F"&amp;$D114),AND(INDIRECT($C114&amp;"!"&amp;"$G"&amp;$D114)-INDIRECT($C114&amp;"!"&amp;"$F"&amp;$D114)&lt;=0.5,INDIRECT($C114&amp;"!"&amp;"$G"&amp;$D114)=1,INDIRECT($C115&amp;"!"&amp;"$F"&amp;$D115)=0),Calculs!X114,AND(INDIRECT($C115&amp;"!"&amp;"$F"&amp;$D115)=0,INDIRECT($C114&amp;"!"&amp;"$G"&amp;$D114)=1),AH114,TRUE,INDIRECT($C115&amp;"!"&amp;"$F"&amp;$D115))</f>
        <v>0</v>
      </c>
      <c r="X115" cm="1">
        <f t="array" aca="1" ref="X115" ca="1">IF(AND(INDIRECT($C115&amp;"!"&amp;"$G"&amp;$D115)-INDIRECT($C115&amp;"!"&amp;"$F"&amp;$D115)&lt;0.5,INDIRECT($C115&amp;"!"&amp;"$G"&amp;$D115)=1,INDIRECT($C116&amp;"!"&amp;"$F"&amp;$D116)=0),0,IF(OR(INDIRECT($C115&amp;"!"&amp;"$G"&amp;$D115)=1,AND(INDIRECT($C115&amp;"!"&amp;"$G"&amp;$D115)&lt;&gt;1,INDIRECT($C115&amp;"!"&amp;"$G"&amp;$D115)&gt;Calculs!W115+0.5)),Calculs!W115+0.5,INDIRECT($C115&amp;"!"&amp;"$G"&amp;$D115)+ROUND(W115,0)))</f>
        <v>0</v>
      </c>
      <c r="Y115">
        <f t="shared" ca="1" si="45"/>
        <v>0</v>
      </c>
      <c r="Z115" cm="1">
        <f t="array" aca="1" ref="Z115" ca="1">IF(AND(W115=INT(W115),INDIRECT($C115&amp;"!"&amp;"$F"&amp;$D115)&lt;&gt;""),W115+1,ROUNDUP(W115,0))</f>
        <v>0</v>
      </c>
      <c r="AA115">
        <f t="shared" ca="1" si="46"/>
        <v>0</v>
      </c>
      <c r="AB115" t="str">
        <f t="shared" ca="1" si="47"/>
        <v>Oui</v>
      </c>
      <c r="AC115">
        <f t="shared" ca="1" si="48"/>
        <v>0</v>
      </c>
      <c r="AD115" t="str">
        <f t="shared" ca="1" si="10"/>
        <v>Oui</v>
      </c>
      <c r="AE115" t="str">
        <f t="shared" ca="1" si="49"/>
        <v/>
      </c>
      <c r="AF115" t="str">
        <f t="shared" ca="1" si="50"/>
        <v>Non</v>
      </c>
      <c r="AG115" cm="1">
        <f t="array" aca="1" ref="AG115" ca="1">IF(INDIRECT($C115&amp;"!"&amp;"$G"&amp;$D115)-INDIRECT($C115&amp;"!"&amp;"$F"&amp;$D115)&lt;=0.5,0,IF(AND(INDIRECT($C115&amp;"!"&amp;"$F"&amp;$D115)=0,INDIRECT($C114&amp;"!"&amp;"$G"&amp;$D114)=1),X115,INDIRECT($C115&amp;"!"&amp;"$F"&amp;$D115)))</f>
        <v>0</v>
      </c>
      <c r="AH115" cm="1">
        <f t="array" aca="1" ref="AH115" ca="1">IF(INDIRECT($C115&amp;"!"&amp;"$G"&amp;$D115)-INDIRECT($C115&amp;"!"&amp;"$F"&amp;$D115)&lt;=0.5,0,IF(OR(INDIRECT($C115&amp;"!"&amp;"$G"&amp;$D115)=1,AND(INDIRECT($C115&amp;"!"&amp;"$G"&amp;$D115)&lt;&gt;1,INDIRECT($C115&amp;"!"&amp;"$G"&amp;$D115)&gt;Calculs!AG115+0.5)),Calculs!AG115+0.5,INDIRECT($C115&amp;"!"&amp;"$G"&amp;$D115)+ROUND(AG115,0)))</f>
        <v>0</v>
      </c>
      <c r="AI115">
        <f t="shared" ca="1" si="51"/>
        <v>0</v>
      </c>
      <c r="AJ115" cm="1">
        <f t="array" aca="1" ref="AJ115" ca="1">IF(AND(AG115=INT(AG115),INDIRECT($C115&amp;"!"&amp;"$F"&amp;$D115)&lt;&gt;""),AG115+1,ROUNDUP(AG115,0))</f>
        <v>0</v>
      </c>
      <c r="AK115">
        <f t="shared" ca="1" si="52"/>
        <v>0</v>
      </c>
      <c r="AL115" t="str">
        <f t="shared" ca="1" si="53"/>
        <v>Oui</v>
      </c>
      <c r="AM115">
        <f t="shared" ca="1" si="54"/>
        <v>0</v>
      </c>
      <c r="AN115" t="str">
        <f t="shared" ca="1" si="16"/>
        <v>Oui</v>
      </c>
      <c r="AO115" t="str">
        <f t="shared" ca="1" si="55"/>
        <v/>
      </c>
    </row>
    <row r="116" spans="1:41" x14ac:dyDescent="0.25">
      <c r="A116">
        <v>114</v>
      </c>
      <c r="B116">
        <f ca="1">Data!E116</f>
        <v>3</v>
      </c>
      <c r="C116" t="s">
        <v>108</v>
      </c>
      <c r="D116">
        <v>26</v>
      </c>
      <c r="E116" t="str">
        <f t="shared" ca="1" si="37"/>
        <v>Non</v>
      </c>
      <c r="F116" t="str">
        <f ca="1">IF(Data!$D116&gt;=3,"Oui","Non")</f>
        <v>Non</v>
      </c>
      <c r="G116" s="4" t="str" cm="1">
        <f t="array" aca="1" ref="G116" ca="1">IF(OR(AND(Data!$E116=4,ISBLANK(INDIRECT($C116&amp;"!"&amp;"$D"&amp;$D116&amp;":$I"&amp;$D116))),$E116="Oui"),_xlfn.SWITCH(Informations!$E$10,"Oui",0.5,"Non",0.4,"Erreur"),"NA")</f>
        <v>NA</v>
      </c>
      <c r="H116" s="14" cm="1">
        <f t="array" aca="1" ref="H116" ca="1">_xlfn.SWITCH($G116,"NA",(INDIRECT($C116&amp;"!"&amp;"$E"&amp;$D116))-(INDIRECT($C116&amp;"!"&amp;"$D"&amp;$D116)),0.4,$G116,0.5,$G116,"Erreur","Erreur","Erreur")</f>
        <v>0</v>
      </c>
      <c r="I116" cm="1">
        <f t="array" aca="1" ref="I116" ca="1">IF($G116="NA",INDIRECT($C116&amp;"!"&amp;"$H"&amp;$D116)+INDIRECT($C116&amp;"!"&amp;"$I"&amp;$D116)+INDIRECT($C116&amp;"!"&amp;"$J"&amp;$D116),0)</f>
        <v>0</v>
      </c>
      <c r="J116" cm="1">
        <f t="array" aca="1" ref="J116" ca="1">IF($G116="NA",(INDIRECT($C116&amp;"!"&amp;"$K"&amp;$D116)),0)</f>
        <v>0</v>
      </c>
      <c r="K116" s="4">
        <f t="shared" ca="1" si="36"/>
        <v>0</v>
      </c>
      <c r="L116" s="3">
        <f t="shared" ca="1" si="38"/>
        <v>0</v>
      </c>
      <c r="M116" s="5" cm="1">
        <f t="array" aca="1" ref="M116" ca="1">IF((INDIRECT($C116&amp;"!"&amp;"$D"&amp;$D116))="",,_xlfn.IFS(INDIRECT($C116&amp;"!"&amp;"$E"&amp;$D116)&lt;(1/3),INDIRECT($C116&amp;"!"&amp;"$E"&amp;$D116)-INDIRECT($C116&amp;"!"&amp;"$D"&amp;$D116),INDIRECT($C116&amp;"!"&amp;"$E"&amp;$D116)&gt;=(1/3),Data!$H$3-(INDIRECT($C116&amp;"!"&amp;"$D"&amp;$D116))))+INDIRECT($C116&amp;"!"&amp;"$H"&amp;$D116)</f>
        <v>0</v>
      </c>
      <c r="N116" s="5">
        <f t="shared" ca="1" si="39"/>
        <v>0</v>
      </c>
      <c r="O116" s="6">
        <f t="shared" ca="1" si="40"/>
        <v>0</v>
      </c>
      <c r="P116" s="5" cm="1">
        <f t="array" aca="1" ref="P116" ca="1">IF((INDIRECT($C116&amp;"!"&amp;"$D"&amp;$D116))="",,_xlfn.IFS(INDIRECT($C116&amp;"!"&amp;"$D"&amp;$D116)&gt;(2/3),INDIRECT($C116&amp;"!"&amp;"$E"&amp;$D116)-INDIRECT($C116&amp;"!"&amp;"$D"&amp;$D116),INDIRECT($C116&amp;"!"&amp;"$D"&amp;$D116)&lt;=(2/3),INDIRECT($C116&amp;"!"&amp;"$E"&amp;$D116)-Data!$H$4))+INDIRECT($C116&amp;"!"&amp;"$J"&amp;$D116)</f>
        <v>0</v>
      </c>
      <c r="Q116" s="4">
        <f t="shared" ca="1" si="41"/>
        <v>0</v>
      </c>
      <c r="R116" s="6">
        <f t="shared" ca="1" si="42"/>
        <v>0</v>
      </c>
      <c r="S116" s="4">
        <f ca="1">IF(VLOOKUP(A116,Data!B:E,4)&gt;=2,K116,N116+Q116)</f>
        <v>0</v>
      </c>
      <c r="T116" s="4">
        <f ca="1">IF(VLOOKUP(A116,Data!B:E,4)&gt;=2,,K116-N116-Q116)</f>
        <v>0</v>
      </c>
      <c r="V116" t="str">
        <f t="shared" ca="1" si="44"/>
        <v>Non</v>
      </c>
      <c r="W116" cm="1">
        <f t="array" aca="1" ref="W116" ca="1">_xlfn.IFS(AND(INDIRECT($C116&amp;"!"&amp;"$G"&amp;$D116)-INDIRECT($C116&amp;"!"&amp;"$F"&amp;$D116)&lt;0.5,INDIRECT($C116&amp;"!"&amp;"$G"&amp;$D116)=1,INDIRECT($C117&amp;"!"&amp;"$F"&amp;$D117)=0),0,AND(INDIRECT($C115&amp;"!"&amp;"$G"&amp;$D115)-INDIRECT($C115&amp;"!"&amp;"$F"&amp;$D115)&lt;0.5,INDIRECT($C115&amp;"!"&amp;"$G"&amp;$D115)=1,INDIRECT($C116&amp;"!"&amp;"$F"&amp;$D116)=0),INDIRECT($C115&amp;"!"&amp;"$F"&amp;$D115),AND(INDIRECT($C115&amp;"!"&amp;"$G"&amp;$D115)-INDIRECT($C115&amp;"!"&amp;"$F"&amp;$D115)&lt;=0.5,INDIRECT($C115&amp;"!"&amp;"$G"&amp;$D115)=1,INDIRECT($C116&amp;"!"&amp;"$F"&amp;$D116)=0),Calculs!X115,AND(INDIRECT($C116&amp;"!"&amp;"$F"&amp;$D116)=0,INDIRECT($C115&amp;"!"&amp;"$G"&amp;$D115)=1),AH115,TRUE,INDIRECT($C116&amp;"!"&amp;"$F"&amp;$D116))</f>
        <v>0</v>
      </c>
      <c r="X116" cm="1">
        <f t="array" aca="1" ref="X116" ca="1">IF(AND(INDIRECT($C116&amp;"!"&amp;"$G"&amp;$D116)-INDIRECT($C116&amp;"!"&amp;"$F"&amp;$D116)&lt;0.5,INDIRECT($C116&amp;"!"&amp;"$G"&amp;$D116)=1,INDIRECT($C117&amp;"!"&amp;"$F"&amp;$D117)=0),0,IF(OR(INDIRECT($C116&amp;"!"&amp;"$G"&amp;$D116)=1,AND(INDIRECT($C116&amp;"!"&amp;"$G"&amp;$D116)&lt;&gt;1,INDIRECT($C116&amp;"!"&amp;"$G"&amp;$D116)&gt;Calculs!W116+0.5)),Calculs!W116+0.5,INDIRECT($C116&amp;"!"&amp;"$G"&amp;$D116)+ROUND(W116,0)))</f>
        <v>0</v>
      </c>
      <c r="Y116">
        <f t="shared" ca="1" si="45"/>
        <v>0</v>
      </c>
      <c r="Z116" cm="1">
        <f t="array" aca="1" ref="Z116" ca="1">IF(AND(W116=INT(W116),INDIRECT($C116&amp;"!"&amp;"$F"&amp;$D116)&lt;&gt;""),W116+1,ROUNDUP(W116,0))</f>
        <v>0</v>
      </c>
      <c r="AA116">
        <f t="shared" ca="1" si="46"/>
        <v>0</v>
      </c>
      <c r="AB116" t="str">
        <f t="shared" ca="1" si="47"/>
        <v>Oui</v>
      </c>
      <c r="AC116">
        <f t="shared" ca="1" si="48"/>
        <v>0</v>
      </c>
      <c r="AD116" t="str">
        <f t="shared" ca="1" si="10"/>
        <v>Oui</v>
      </c>
      <c r="AE116" t="str">
        <f t="shared" ca="1" si="49"/>
        <v/>
      </c>
      <c r="AF116" t="str">
        <f t="shared" ca="1" si="50"/>
        <v>Non</v>
      </c>
      <c r="AG116" cm="1">
        <f t="array" aca="1" ref="AG116" ca="1">IF(INDIRECT($C116&amp;"!"&amp;"$G"&amp;$D116)-INDIRECT($C116&amp;"!"&amp;"$F"&amp;$D116)&lt;=0.5,0,IF(AND(INDIRECT($C116&amp;"!"&amp;"$F"&amp;$D116)=0,INDIRECT($C115&amp;"!"&amp;"$G"&amp;$D115)=1),X116,INDIRECT($C116&amp;"!"&amp;"$F"&amp;$D116)))</f>
        <v>0</v>
      </c>
      <c r="AH116" cm="1">
        <f t="array" aca="1" ref="AH116" ca="1">IF(INDIRECT($C116&amp;"!"&amp;"$G"&amp;$D116)-INDIRECT($C116&amp;"!"&amp;"$F"&amp;$D116)&lt;=0.5,0,IF(OR(INDIRECT($C116&amp;"!"&amp;"$G"&amp;$D116)=1,AND(INDIRECT($C116&amp;"!"&amp;"$G"&amp;$D116)&lt;&gt;1,INDIRECT($C116&amp;"!"&amp;"$G"&amp;$D116)&gt;Calculs!AG116+0.5)),Calculs!AG116+0.5,INDIRECT($C116&amp;"!"&amp;"$G"&amp;$D116)+ROUND(AG116,0)))</f>
        <v>0</v>
      </c>
      <c r="AI116">
        <f t="shared" ca="1" si="51"/>
        <v>0</v>
      </c>
      <c r="AJ116" cm="1">
        <f t="array" aca="1" ref="AJ116" ca="1">IF(AND(AG116=INT(AG116),INDIRECT($C116&amp;"!"&amp;"$F"&amp;$D116)&lt;&gt;""),AG116+1,ROUNDUP(AG116,0))</f>
        <v>0</v>
      </c>
      <c r="AK116">
        <f t="shared" ca="1" si="52"/>
        <v>0</v>
      </c>
      <c r="AL116" t="str">
        <f t="shared" ca="1" si="53"/>
        <v>Oui</v>
      </c>
      <c r="AM116">
        <f t="shared" ca="1" si="54"/>
        <v>0</v>
      </c>
      <c r="AN116" t="str">
        <f t="shared" ca="1" si="16"/>
        <v>Oui</v>
      </c>
      <c r="AO116" t="str">
        <f t="shared" ca="1" si="55"/>
        <v/>
      </c>
    </row>
    <row r="117" spans="1:41" x14ac:dyDescent="0.25">
      <c r="A117">
        <v>115</v>
      </c>
      <c r="B117">
        <f ca="1">Data!E117</f>
        <v>1</v>
      </c>
      <c r="C117" t="s">
        <v>108</v>
      </c>
      <c r="D117">
        <v>27</v>
      </c>
      <c r="E117" t="str">
        <f t="shared" ca="1" si="37"/>
        <v>Non</v>
      </c>
      <c r="F117" t="str">
        <f ca="1">IF(Data!$D117&gt;=3,"Oui","Non")</f>
        <v>Non</v>
      </c>
      <c r="G117" s="4" t="str" cm="1">
        <f t="array" aca="1" ref="G117" ca="1">IF(OR(AND(Data!$E117=4,ISBLANK(INDIRECT($C117&amp;"!"&amp;"$D"&amp;$D117&amp;":$I"&amp;$D117))),$E117="Oui"),_xlfn.SWITCH(Informations!$E$10,"Oui",0.5,"Non",0.4,"Erreur"),"NA")</f>
        <v>NA</v>
      </c>
      <c r="H117" s="14" cm="1">
        <f t="array" aca="1" ref="H117" ca="1">_xlfn.SWITCH($G117,"NA",(INDIRECT($C117&amp;"!"&amp;"$E"&amp;$D117))-(INDIRECT($C117&amp;"!"&amp;"$D"&amp;$D117)),0.4,$G117,0.5,$G117,"Erreur","Erreur","Erreur")</f>
        <v>0</v>
      </c>
      <c r="I117" cm="1">
        <f t="array" aca="1" ref="I117" ca="1">IF($G117="NA",INDIRECT($C117&amp;"!"&amp;"$H"&amp;$D117)+INDIRECT($C117&amp;"!"&amp;"$I"&amp;$D117)+INDIRECT($C117&amp;"!"&amp;"$J"&amp;$D117),0)</f>
        <v>0</v>
      </c>
      <c r="J117" cm="1">
        <f t="array" aca="1" ref="J117" ca="1">IF($G117="NA",(INDIRECT($C117&amp;"!"&amp;"$K"&amp;$D117)),0)</f>
        <v>0</v>
      </c>
      <c r="K117" s="4">
        <f t="shared" ca="1" si="36"/>
        <v>0</v>
      </c>
      <c r="L117" s="3">
        <f t="shared" ca="1" si="38"/>
        <v>0</v>
      </c>
      <c r="M117" s="5" cm="1">
        <f t="array" aca="1" ref="M117" ca="1">IF((INDIRECT($C117&amp;"!"&amp;"$D"&amp;$D117))="",,_xlfn.IFS(INDIRECT($C117&amp;"!"&amp;"$E"&amp;$D117)&lt;(1/3),INDIRECT($C117&amp;"!"&amp;"$E"&amp;$D117)-INDIRECT($C117&amp;"!"&amp;"$D"&amp;$D117),INDIRECT($C117&amp;"!"&amp;"$E"&amp;$D117)&gt;=(1/3),Data!$H$3-(INDIRECT($C117&amp;"!"&amp;"$D"&amp;$D117))))+INDIRECT($C117&amp;"!"&amp;"$H"&amp;$D117)</f>
        <v>0</v>
      </c>
      <c r="N117" s="5">
        <f t="shared" ca="1" si="39"/>
        <v>0</v>
      </c>
      <c r="O117" s="6">
        <f t="shared" ca="1" si="40"/>
        <v>0</v>
      </c>
      <c r="P117" s="5" cm="1">
        <f t="array" aca="1" ref="P117" ca="1">IF((INDIRECT($C117&amp;"!"&amp;"$D"&amp;$D117))="",,_xlfn.IFS(INDIRECT($C117&amp;"!"&amp;"$D"&amp;$D117)&gt;(2/3),INDIRECT($C117&amp;"!"&amp;"$E"&amp;$D117)-INDIRECT($C117&amp;"!"&amp;"$D"&amp;$D117),INDIRECT($C117&amp;"!"&amp;"$D"&amp;$D117)&lt;=(2/3),INDIRECT($C117&amp;"!"&amp;"$E"&amp;$D117)-Data!$H$4))+INDIRECT($C117&amp;"!"&amp;"$J"&amp;$D117)</f>
        <v>0</v>
      </c>
      <c r="Q117" s="4">
        <f t="shared" ca="1" si="41"/>
        <v>0</v>
      </c>
      <c r="R117" s="6">
        <f t="shared" ca="1" si="42"/>
        <v>0</v>
      </c>
      <c r="S117" s="4">
        <f ca="1">IF(VLOOKUP(A117,Data!B:E,4)&gt;=2,K117,N117+Q117)</f>
        <v>0</v>
      </c>
      <c r="T117" s="4">
        <f ca="1">IF(VLOOKUP(A117,Data!B:E,4)&gt;=2,,K117-N117-Q117)</f>
        <v>0</v>
      </c>
      <c r="U117" s="4">
        <f t="shared" ref="U117" ca="1" si="62">SUM(K111:K117)</f>
        <v>0</v>
      </c>
      <c r="V117" t="str">
        <f t="shared" ca="1" si="44"/>
        <v>Non</v>
      </c>
      <c r="W117" cm="1">
        <f t="array" aca="1" ref="W117" ca="1">_xlfn.IFS(AND(INDIRECT($C117&amp;"!"&amp;"$G"&amp;$D117)-INDIRECT($C117&amp;"!"&amp;"$F"&amp;$D117)&lt;0.5,INDIRECT($C117&amp;"!"&amp;"$G"&amp;$D117)=1,INDIRECT($C118&amp;"!"&amp;"$F"&amp;$D118)=0),0,AND(INDIRECT($C116&amp;"!"&amp;"$G"&amp;$D116)-INDIRECT($C116&amp;"!"&amp;"$F"&amp;$D116)&lt;0.5,INDIRECT($C116&amp;"!"&amp;"$G"&amp;$D116)=1,INDIRECT($C117&amp;"!"&amp;"$F"&amp;$D117)=0),INDIRECT($C116&amp;"!"&amp;"$F"&amp;$D116),AND(INDIRECT($C116&amp;"!"&amp;"$G"&amp;$D116)-INDIRECT($C116&amp;"!"&amp;"$F"&amp;$D116)&lt;=0.5,INDIRECT($C116&amp;"!"&amp;"$G"&amp;$D116)=1,INDIRECT($C117&amp;"!"&amp;"$F"&amp;$D117)=0),Calculs!X116,AND(INDIRECT($C117&amp;"!"&amp;"$F"&amp;$D117)=0,INDIRECT($C116&amp;"!"&amp;"$G"&amp;$D116)=1),AH116,TRUE,INDIRECT($C117&amp;"!"&amp;"$F"&amp;$D117))</f>
        <v>0</v>
      </c>
      <c r="X117" cm="1">
        <f t="array" aca="1" ref="X117" ca="1">IF(AND(INDIRECT($C117&amp;"!"&amp;"$G"&amp;$D117)-INDIRECT($C117&amp;"!"&amp;"$F"&amp;$D117)&lt;0.5,INDIRECT($C117&amp;"!"&amp;"$G"&amp;$D117)=1,INDIRECT($C118&amp;"!"&amp;"$F"&amp;$D118)=0),0,IF(OR(INDIRECT($C117&amp;"!"&amp;"$G"&amp;$D117)=1,AND(INDIRECT($C117&amp;"!"&amp;"$G"&amp;$D117)&lt;&gt;1,INDIRECT($C117&amp;"!"&amp;"$G"&amp;$D117)&gt;Calculs!W117+0.5)),Calculs!W117+0.5,INDIRECT($C117&amp;"!"&amp;"$G"&amp;$D117)+ROUND(W117,0)))</f>
        <v>0</v>
      </c>
      <c r="Y117">
        <f t="shared" ca="1" si="45"/>
        <v>0</v>
      </c>
      <c r="Z117" cm="1">
        <f t="array" aca="1" ref="Z117" ca="1">IF(AND(W117=INT(W117),INDIRECT($C117&amp;"!"&amp;"$F"&amp;$D117)&lt;&gt;""),W117+1,ROUNDUP(W117,0))</f>
        <v>0</v>
      </c>
      <c r="AA117">
        <f t="shared" ca="1" si="46"/>
        <v>0</v>
      </c>
      <c r="AB117" t="str">
        <f t="shared" ca="1" si="47"/>
        <v>Oui</v>
      </c>
      <c r="AC117">
        <f t="shared" ca="1" si="48"/>
        <v>0</v>
      </c>
      <c r="AD117" t="str">
        <f t="shared" ca="1" si="10"/>
        <v>Oui</v>
      </c>
      <c r="AE117" t="str">
        <f t="shared" ca="1" si="49"/>
        <v/>
      </c>
      <c r="AF117" t="str">
        <f t="shared" ca="1" si="50"/>
        <v>Non</v>
      </c>
      <c r="AG117" cm="1">
        <f t="array" aca="1" ref="AG117" ca="1">IF(INDIRECT($C117&amp;"!"&amp;"$G"&amp;$D117)-INDIRECT($C117&amp;"!"&amp;"$F"&amp;$D117)&lt;=0.5,0,IF(AND(INDIRECT($C117&amp;"!"&amp;"$F"&amp;$D117)=0,INDIRECT($C116&amp;"!"&amp;"$G"&amp;$D116)=1),X117,INDIRECT($C117&amp;"!"&amp;"$F"&amp;$D117)))</f>
        <v>0</v>
      </c>
      <c r="AH117" cm="1">
        <f t="array" aca="1" ref="AH117" ca="1">IF(INDIRECT($C117&amp;"!"&amp;"$G"&amp;$D117)-INDIRECT($C117&amp;"!"&amp;"$F"&amp;$D117)&lt;=0.5,0,IF(OR(INDIRECT($C117&amp;"!"&amp;"$G"&amp;$D117)=1,AND(INDIRECT($C117&amp;"!"&amp;"$G"&amp;$D117)&lt;&gt;1,INDIRECT($C117&amp;"!"&amp;"$G"&amp;$D117)&gt;Calculs!AG117+0.5)),Calculs!AG117+0.5,INDIRECT($C117&amp;"!"&amp;"$G"&amp;$D117)+ROUND(AG117,0)))</f>
        <v>0</v>
      </c>
      <c r="AI117">
        <f t="shared" ca="1" si="51"/>
        <v>0</v>
      </c>
      <c r="AJ117" cm="1">
        <f t="array" aca="1" ref="AJ117" ca="1">IF(AND(AG117=INT(AG117),INDIRECT($C117&amp;"!"&amp;"$F"&amp;$D117)&lt;&gt;""),AG117+1,ROUNDUP(AG117,0))</f>
        <v>0</v>
      </c>
      <c r="AK117">
        <f t="shared" ca="1" si="52"/>
        <v>0</v>
      </c>
      <c r="AL117" t="str">
        <f t="shared" ca="1" si="53"/>
        <v>Oui</v>
      </c>
      <c r="AM117">
        <f t="shared" ca="1" si="54"/>
        <v>0</v>
      </c>
      <c r="AN117" t="str">
        <f t="shared" ca="1" si="16"/>
        <v>Oui</v>
      </c>
      <c r="AO117" t="str">
        <f t="shared" ca="1" si="55"/>
        <v/>
      </c>
    </row>
    <row r="118" spans="1:41" x14ac:dyDescent="0.25">
      <c r="A118">
        <v>116</v>
      </c>
      <c r="B118">
        <f ca="1">Data!E118</f>
        <v>1</v>
      </c>
      <c r="C118" t="s">
        <v>108</v>
      </c>
      <c r="D118">
        <v>28</v>
      </c>
      <c r="E118" t="str">
        <f t="shared" ca="1" si="37"/>
        <v>Non</v>
      </c>
      <c r="F118" t="str">
        <f ca="1">IF(Data!$D118&gt;=3,"Oui","Non")</f>
        <v>Non</v>
      </c>
      <c r="G118" s="4" t="str" cm="1">
        <f t="array" aca="1" ref="G118" ca="1">IF(OR(AND(Data!$E118=4,ISBLANK(INDIRECT($C118&amp;"!"&amp;"$D"&amp;$D118&amp;":$I"&amp;$D118))),$E118="Oui"),_xlfn.SWITCH(Informations!$E$10,"Oui",0.5,"Non",0.4,"Erreur"),"NA")</f>
        <v>NA</v>
      </c>
      <c r="H118" s="14" cm="1">
        <f t="array" aca="1" ref="H118" ca="1">_xlfn.SWITCH($G118,"NA",(INDIRECT($C118&amp;"!"&amp;"$E"&amp;$D118))-(INDIRECT($C118&amp;"!"&amp;"$D"&amp;$D118)),0.4,$G118,0.5,$G118,"Erreur","Erreur","Erreur")</f>
        <v>0</v>
      </c>
      <c r="I118" cm="1">
        <f t="array" aca="1" ref="I118" ca="1">IF($G118="NA",INDIRECT($C118&amp;"!"&amp;"$H"&amp;$D118)+INDIRECT($C118&amp;"!"&amp;"$I"&amp;$D118)+INDIRECT($C118&amp;"!"&amp;"$J"&amp;$D118),0)</f>
        <v>0</v>
      </c>
      <c r="J118" cm="1">
        <f t="array" aca="1" ref="J118" ca="1">IF($G118="NA",(INDIRECT($C118&amp;"!"&amp;"$K"&amp;$D118)),0)</f>
        <v>0</v>
      </c>
      <c r="K118" s="4">
        <f t="shared" ca="1" si="36"/>
        <v>0</v>
      </c>
      <c r="L118" s="3">
        <f t="shared" ca="1" si="38"/>
        <v>0</v>
      </c>
      <c r="M118" s="5" cm="1">
        <f t="array" aca="1" ref="M118" ca="1">IF((INDIRECT($C118&amp;"!"&amp;"$D"&amp;$D118))="",,_xlfn.IFS(INDIRECT($C118&amp;"!"&amp;"$E"&amp;$D118)&lt;(1/3),INDIRECT($C118&amp;"!"&amp;"$E"&amp;$D118)-INDIRECT($C118&amp;"!"&amp;"$D"&amp;$D118),INDIRECT($C118&amp;"!"&amp;"$E"&amp;$D118)&gt;=(1/3),Data!$H$3-(INDIRECT($C118&amp;"!"&amp;"$D"&amp;$D118))))+INDIRECT($C118&amp;"!"&amp;"$H"&amp;$D118)</f>
        <v>0</v>
      </c>
      <c r="N118" s="5">
        <f t="shared" ca="1" si="39"/>
        <v>0</v>
      </c>
      <c r="O118" s="6">
        <f t="shared" ca="1" si="40"/>
        <v>0</v>
      </c>
      <c r="P118" s="5" cm="1">
        <f t="array" aca="1" ref="P118" ca="1">IF((INDIRECT($C118&amp;"!"&amp;"$D"&amp;$D118))="",,_xlfn.IFS(INDIRECT($C118&amp;"!"&amp;"$D"&amp;$D118)&gt;(2/3),INDIRECT($C118&amp;"!"&amp;"$E"&amp;$D118)-INDIRECT($C118&amp;"!"&amp;"$D"&amp;$D118),INDIRECT($C118&amp;"!"&amp;"$D"&amp;$D118)&lt;=(2/3),INDIRECT($C118&amp;"!"&amp;"$E"&amp;$D118)-Data!$H$4))+INDIRECT($C118&amp;"!"&amp;"$J"&amp;$D118)</f>
        <v>0</v>
      </c>
      <c r="Q118" s="4">
        <f t="shared" ca="1" si="41"/>
        <v>0</v>
      </c>
      <c r="R118" s="6">
        <f t="shared" ca="1" si="42"/>
        <v>0</v>
      </c>
      <c r="S118" s="4">
        <f ca="1">IF(VLOOKUP(A118,Data!B:E,4)&gt;=2,K118,N118+Q118)</f>
        <v>0</v>
      </c>
      <c r="T118" s="4">
        <f ca="1">IF(VLOOKUP(A118,Data!B:E,4)&gt;=2,,K118-N118-Q118)</f>
        <v>0</v>
      </c>
      <c r="V118" t="str">
        <f t="shared" ca="1" si="44"/>
        <v>Non</v>
      </c>
      <c r="W118" cm="1">
        <f t="array" aca="1" ref="W118" ca="1">_xlfn.IFS(AND(INDIRECT($C118&amp;"!"&amp;"$G"&amp;$D118)-INDIRECT($C118&amp;"!"&amp;"$F"&amp;$D118)&lt;0.5,INDIRECT($C118&amp;"!"&amp;"$G"&amp;$D118)=1,INDIRECT($C119&amp;"!"&amp;"$F"&amp;$D119)=0),0,AND(INDIRECT($C117&amp;"!"&amp;"$G"&amp;$D117)-INDIRECT($C117&amp;"!"&amp;"$F"&amp;$D117)&lt;0.5,INDIRECT($C117&amp;"!"&amp;"$G"&amp;$D117)=1,INDIRECT($C118&amp;"!"&amp;"$F"&amp;$D118)=0),INDIRECT($C117&amp;"!"&amp;"$F"&amp;$D117),AND(INDIRECT($C117&amp;"!"&amp;"$G"&amp;$D117)-INDIRECT($C117&amp;"!"&amp;"$F"&amp;$D117)&lt;=0.5,INDIRECT($C117&amp;"!"&amp;"$G"&amp;$D117)=1,INDIRECT($C118&amp;"!"&amp;"$F"&amp;$D118)=0),Calculs!X117,AND(INDIRECT($C118&amp;"!"&amp;"$F"&amp;$D118)=0,INDIRECT($C117&amp;"!"&amp;"$G"&amp;$D117)=1),AH117,TRUE,INDIRECT($C118&amp;"!"&amp;"$F"&amp;$D118))</f>
        <v>0</v>
      </c>
      <c r="X118" cm="1">
        <f t="array" aca="1" ref="X118" ca="1">IF(AND(INDIRECT($C118&amp;"!"&amp;"$G"&amp;$D118)-INDIRECT($C118&amp;"!"&amp;"$F"&amp;$D118)&lt;0.5,INDIRECT($C118&amp;"!"&amp;"$G"&amp;$D118)=1,INDIRECT($C119&amp;"!"&amp;"$F"&amp;$D119)=0),0,IF(OR(INDIRECT($C118&amp;"!"&amp;"$G"&amp;$D118)=1,AND(INDIRECT($C118&amp;"!"&amp;"$G"&amp;$D118)&lt;&gt;1,INDIRECT($C118&amp;"!"&amp;"$G"&amp;$D118)&gt;Calculs!W118+0.5)),Calculs!W118+0.5,INDIRECT($C118&amp;"!"&amp;"$G"&amp;$D118)+ROUND(W118,0)))</f>
        <v>0</v>
      </c>
      <c r="Y118">
        <f t="shared" ca="1" si="45"/>
        <v>0</v>
      </c>
      <c r="Z118" cm="1">
        <f t="array" aca="1" ref="Z118" ca="1">IF(AND(W118=INT(W118),INDIRECT($C118&amp;"!"&amp;"$F"&amp;$D118)&lt;&gt;""),W118+1,ROUNDUP(W118,0))</f>
        <v>0</v>
      </c>
      <c r="AA118">
        <f t="shared" ca="1" si="46"/>
        <v>0</v>
      </c>
      <c r="AB118" t="str">
        <f t="shared" ca="1" si="47"/>
        <v>Oui</v>
      </c>
      <c r="AC118">
        <f t="shared" ca="1" si="48"/>
        <v>0</v>
      </c>
      <c r="AD118" t="str">
        <f t="shared" ca="1" si="10"/>
        <v>Oui</v>
      </c>
      <c r="AE118" t="str">
        <f t="shared" ca="1" si="49"/>
        <v/>
      </c>
      <c r="AF118" t="str">
        <f t="shared" ca="1" si="50"/>
        <v>Non</v>
      </c>
      <c r="AG118" cm="1">
        <f t="array" aca="1" ref="AG118" ca="1">IF(INDIRECT($C118&amp;"!"&amp;"$G"&amp;$D118)-INDIRECT($C118&amp;"!"&amp;"$F"&amp;$D118)&lt;=0.5,0,IF(AND(INDIRECT($C118&amp;"!"&amp;"$F"&amp;$D118)=0,INDIRECT($C117&amp;"!"&amp;"$G"&amp;$D117)=1),X118,INDIRECT($C118&amp;"!"&amp;"$F"&amp;$D118)))</f>
        <v>0</v>
      </c>
      <c r="AH118" cm="1">
        <f t="array" aca="1" ref="AH118" ca="1">IF(INDIRECT($C118&amp;"!"&amp;"$G"&amp;$D118)-INDIRECT($C118&amp;"!"&amp;"$F"&amp;$D118)&lt;=0.5,0,IF(OR(INDIRECT($C118&amp;"!"&amp;"$G"&amp;$D118)=1,AND(INDIRECT($C118&amp;"!"&amp;"$G"&amp;$D118)&lt;&gt;1,INDIRECT($C118&amp;"!"&amp;"$G"&amp;$D118)&gt;Calculs!AG118+0.5)),Calculs!AG118+0.5,INDIRECT($C118&amp;"!"&amp;"$G"&amp;$D118)+ROUND(AG118,0)))</f>
        <v>0</v>
      </c>
      <c r="AI118">
        <f t="shared" ca="1" si="51"/>
        <v>0</v>
      </c>
      <c r="AJ118" cm="1">
        <f t="array" aca="1" ref="AJ118" ca="1">IF(AND(AG118=INT(AG118),INDIRECT($C118&amp;"!"&amp;"$F"&amp;$D118)&lt;&gt;""),AG118+1,ROUNDUP(AG118,0))</f>
        <v>0</v>
      </c>
      <c r="AK118">
        <f t="shared" ca="1" si="52"/>
        <v>0</v>
      </c>
      <c r="AL118" t="str">
        <f t="shared" ca="1" si="53"/>
        <v>Oui</v>
      </c>
      <c r="AM118">
        <f t="shared" ca="1" si="54"/>
        <v>0</v>
      </c>
      <c r="AN118" t="str">
        <f t="shared" ca="1" si="16"/>
        <v>Oui</v>
      </c>
      <c r="AO118" t="str">
        <f t="shared" ca="1" si="55"/>
        <v/>
      </c>
    </row>
    <row r="119" spans="1:41" x14ac:dyDescent="0.25">
      <c r="A119">
        <v>117</v>
      </c>
      <c r="B119">
        <f ca="1">Data!E119</f>
        <v>1</v>
      </c>
      <c r="C119" t="s">
        <v>108</v>
      </c>
      <c r="D119">
        <v>29</v>
      </c>
      <c r="E119" t="str">
        <f t="shared" ca="1" si="37"/>
        <v>Non</v>
      </c>
      <c r="F119" t="str">
        <f ca="1">IF(Data!$D119&gt;=3,"Oui","Non")</f>
        <v>Non</v>
      </c>
      <c r="G119" s="4" t="str" cm="1">
        <f t="array" aca="1" ref="G119" ca="1">IF(OR(AND(Data!$E119=4,ISBLANK(INDIRECT($C119&amp;"!"&amp;"$D"&amp;$D119&amp;":$I"&amp;$D119))),$E119="Oui"),_xlfn.SWITCH(Informations!$E$10,"Oui",0.5,"Non",0.4,"Erreur"),"NA")</f>
        <v>NA</v>
      </c>
      <c r="H119" s="14" cm="1">
        <f t="array" aca="1" ref="H119" ca="1">_xlfn.SWITCH($G119,"NA",(INDIRECT($C119&amp;"!"&amp;"$E"&amp;$D119))-(INDIRECT($C119&amp;"!"&amp;"$D"&amp;$D119)),0.4,$G119,0.5,$G119,"Erreur","Erreur","Erreur")</f>
        <v>0</v>
      </c>
      <c r="I119" cm="1">
        <f t="array" aca="1" ref="I119" ca="1">IF($G119="NA",INDIRECT($C119&amp;"!"&amp;"$H"&amp;$D119)+INDIRECT($C119&amp;"!"&amp;"$I"&amp;$D119)+INDIRECT($C119&amp;"!"&amp;"$J"&amp;$D119),0)</f>
        <v>0</v>
      </c>
      <c r="J119" cm="1">
        <f t="array" aca="1" ref="J119" ca="1">IF($G119="NA",(INDIRECT($C119&amp;"!"&amp;"$K"&amp;$D119)),0)</f>
        <v>0</v>
      </c>
      <c r="K119" s="4">
        <f t="shared" ca="1" si="36"/>
        <v>0</v>
      </c>
      <c r="L119" s="3">
        <f t="shared" ca="1" si="38"/>
        <v>0</v>
      </c>
      <c r="M119" s="5" cm="1">
        <f t="array" aca="1" ref="M119" ca="1">IF((INDIRECT($C119&amp;"!"&amp;"$D"&amp;$D119))="",,_xlfn.IFS(INDIRECT($C119&amp;"!"&amp;"$E"&amp;$D119)&lt;(1/3),INDIRECT($C119&amp;"!"&amp;"$E"&amp;$D119)-INDIRECT($C119&amp;"!"&amp;"$D"&amp;$D119),INDIRECT($C119&amp;"!"&amp;"$E"&amp;$D119)&gt;=(1/3),Data!$H$3-(INDIRECT($C119&amp;"!"&amp;"$D"&amp;$D119))))+INDIRECT($C119&amp;"!"&amp;"$H"&amp;$D119)</f>
        <v>0</v>
      </c>
      <c r="N119" s="5">
        <f t="shared" ca="1" si="39"/>
        <v>0</v>
      </c>
      <c r="O119" s="6">
        <f t="shared" ca="1" si="40"/>
        <v>0</v>
      </c>
      <c r="P119" s="5" cm="1">
        <f t="array" aca="1" ref="P119" ca="1">IF((INDIRECT($C119&amp;"!"&amp;"$D"&amp;$D119))="",,_xlfn.IFS(INDIRECT($C119&amp;"!"&amp;"$D"&amp;$D119)&gt;(2/3),INDIRECT($C119&amp;"!"&amp;"$E"&amp;$D119)-INDIRECT($C119&amp;"!"&amp;"$D"&amp;$D119),INDIRECT($C119&amp;"!"&amp;"$D"&amp;$D119)&lt;=(2/3),INDIRECT($C119&amp;"!"&amp;"$E"&amp;$D119)-Data!$H$4))+INDIRECT($C119&amp;"!"&amp;"$J"&amp;$D119)</f>
        <v>0</v>
      </c>
      <c r="Q119" s="4">
        <f t="shared" ca="1" si="41"/>
        <v>0</v>
      </c>
      <c r="R119" s="6">
        <f t="shared" ca="1" si="42"/>
        <v>0</v>
      </c>
      <c r="S119" s="4">
        <f ca="1">IF(VLOOKUP(A119,Data!B:E,4)&gt;=2,K119,N119+Q119)</f>
        <v>0</v>
      </c>
      <c r="T119" s="4">
        <f ca="1">IF(VLOOKUP(A119,Data!B:E,4)&gt;=2,,K119-N119-Q119)</f>
        <v>0</v>
      </c>
      <c r="V119" t="str">
        <f t="shared" ca="1" si="44"/>
        <v>Non</v>
      </c>
      <c r="W119" cm="1">
        <f t="array" aca="1" ref="W119" ca="1">_xlfn.IFS(AND(INDIRECT($C119&amp;"!"&amp;"$G"&amp;$D119)-INDIRECT($C119&amp;"!"&amp;"$F"&amp;$D119)&lt;0.5,INDIRECT($C119&amp;"!"&amp;"$G"&amp;$D119)=1,INDIRECT($C120&amp;"!"&amp;"$F"&amp;$D120)=0),0,AND(INDIRECT($C118&amp;"!"&amp;"$G"&amp;$D118)-INDIRECT($C118&amp;"!"&amp;"$F"&amp;$D118)&lt;0.5,INDIRECT($C118&amp;"!"&amp;"$G"&amp;$D118)=1,INDIRECT($C119&amp;"!"&amp;"$F"&amp;$D119)=0),INDIRECT($C118&amp;"!"&amp;"$F"&amp;$D118),AND(INDIRECT($C118&amp;"!"&amp;"$G"&amp;$D118)-INDIRECT($C118&amp;"!"&amp;"$F"&amp;$D118)&lt;=0.5,INDIRECT($C118&amp;"!"&amp;"$G"&amp;$D118)=1,INDIRECT($C119&amp;"!"&amp;"$F"&amp;$D119)=0),Calculs!X118,AND(INDIRECT($C119&amp;"!"&amp;"$F"&amp;$D119)=0,INDIRECT($C118&amp;"!"&amp;"$G"&amp;$D118)=1),AH118,TRUE,INDIRECT($C119&amp;"!"&amp;"$F"&amp;$D119))</f>
        <v>0</v>
      </c>
      <c r="X119" cm="1">
        <f t="array" aca="1" ref="X119" ca="1">IF(AND(INDIRECT($C119&amp;"!"&amp;"$G"&amp;$D119)-INDIRECT($C119&amp;"!"&amp;"$F"&amp;$D119)&lt;0.5,INDIRECT($C119&amp;"!"&amp;"$G"&amp;$D119)=1,INDIRECT($C120&amp;"!"&amp;"$F"&amp;$D120)=0),0,IF(OR(INDIRECT($C119&amp;"!"&amp;"$G"&amp;$D119)=1,AND(INDIRECT($C119&amp;"!"&amp;"$G"&amp;$D119)&lt;&gt;1,INDIRECT($C119&amp;"!"&amp;"$G"&amp;$D119)&gt;Calculs!W119+0.5)),Calculs!W119+0.5,INDIRECT($C119&amp;"!"&amp;"$G"&amp;$D119)+ROUND(W119,0)))</f>
        <v>0</v>
      </c>
      <c r="Y119">
        <f t="shared" ca="1" si="45"/>
        <v>0</v>
      </c>
      <c r="Z119" cm="1">
        <f t="array" aca="1" ref="Z119" ca="1">IF(AND(W119=INT(W119),INDIRECT($C119&amp;"!"&amp;"$F"&amp;$D119)&lt;&gt;""),W119+1,ROUNDUP(W119,0))</f>
        <v>0</v>
      </c>
      <c r="AA119">
        <f t="shared" ca="1" si="46"/>
        <v>0</v>
      </c>
      <c r="AB119" t="str">
        <f t="shared" ca="1" si="47"/>
        <v>Oui</v>
      </c>
      <c r="AC119">
        <f t="shared" ca="1" si="48"/>
        <v>0</v>
      </c>
      <c r="AD119" t="str">
        <f t="shared" ca="1" si="10"/>
        <v>Oui</v>
      </c>
      <c r="AE119" t="str">
        <f t="shared" ca="1" si="49"/>
        <v/>
      </c>
      <c r="AF119" t="str">
        <f t="shared" ca="1" si="50"/>
        <v>Non</v>
      </c>
      <c r="AG119" cm="1">
        <f t="array" aca="1" ref="AG119" ca="1">IF(INDIRECT($C119&amp;"!"&amp;"$G"&amp;$D119)-INDIRECT($C119&amp;"!"&amp;"$F"&amp;$D119)&lt;=0.5,0,IF(AND(INDIRECT($C119&amp;"!"&amp;"$F"&amp;$D119)=0,INDIRECT($C118&amp;"!"&amp;"$G"&amp;$D118)=1),X119,INDIRECT($C119&amp;"!"&amp;"$F"&amp;$D119)))</f>
        <v>0</v>
      </c>
      <c r="AH119" cm="1">
        <f t="array" aca="1" ref="AH119" ca="1">IF(INDIRECT($C119&amp;"!"&amp;"$G"&amp;$D119)-INDIRECT($C119&amp;"!"&amp;"$F"&amp;$D119)&lt;=0.5,0,IF(OR(INDIRECT($C119&amp;"!"&amp;"$G"&amp;$D119)=1,AND(INDIRECT($C119&amp;"!"&amp;"$G"&amp;$D119)&lt;&gt;1,INDIRECT($C119&amp;"!"&amp;"$G"&amp;$D119)&gt;Calculs!AG119+0.5)),Calculs!AG119+0.5,INDIRECT($C119&amp;"!"&amp;"$G"&amp;$D119)+ROUND(AG119,0)))</f>
        <v>0</v>
      </c>
      <c r="AI119">
        <f t="shared" ca="1" si="51"/>
        <v>0</v>
      </c>
      <c r="AJ119" cm="1">
        <f t="array" aca="1" ref="AJ119" ca="1">IF(AND(AG119=INT(AG119),INDIRECT($C119&amp;"!"&amp;"$F"&amp;$D119)&lt;&gt;""),AG119+1,ROUNDUP(AG119,0))</f>
        <v>0</v>
      </c>
      <c r="AK119">
        <f t="shared" ca="1" si="52"/>
        <v>0</v>
      </c>
      <c r="AL119" t="str">
        <f t="shared" ca="1" si="53"/>
        <v>Oui</v>
      </c>
      <c r="AM119">
        <f t="shared" ca="1" si="54"/>
        <v>0</v>
      </c>
      <c r="AN119" t="str">
        <f t="shared" ca="1" si="16"/>
        <v>Oui</v>
      </c>
      <c r="AO119" t="str">
        <f t="shared" ca="1" si="55"/>
        <v/>
      </c>
    </row>
    <row r="120" spans="1:41" x14ac:dyDescent="0.25">
      <c r="A120">
        <v>118</v>
      </c>
      <c r="B120">
        <f ca="1">Data!E120</f>
        <v>1</v>
      </c>
      <c r="C120" t="s">
        <v>108</v>
      </c>
      <c r="D120">
        <v>30</v>
      </c>
      <c r="E120" t="str">
        <f t="shared" ca="1" si="37"/>
        <v>Non</v>
      </c>
      <c r="F120" t="str">
        <f ca="1">IF(Data!$D120&gt;=3,"Oui","Non")</f>
        <v>Non</v>
      </c>
      <c r="G120" s="4" t="str" cm="1">
        <f t="array" aca="1" ref="G120" ca="1">IF(OR(AND(Data!$E120=4,ISBLANK(INDIRECT($C120&amp;"!"&amp;"$D"&amp;$D120&amp;":$I"&amp;$D120))),$E120="Oui"),_xlfn.SWITCH(Informations!$E$10,"Oui",0.5,"Non",0.4,"Erreur"),"NA")</f>
        <v>NA</v>
      </c>
      <c r="H120" s="14" cm="1">
        <f t="array" aca="1" ref="H120" ca="1">_xlfn.SWITCH($G120,"NA",(INDIRECT($C120&amp;"!"&amp;"$E"&amp;$D120))-(INDIRECT($C120&amp;"!"&amp;"$D"&amp;$D120)),0.4,$G120,0.5,$G120,"Erreur","Erreur","Erreur")</f>
        <v>0</v>
      </c>
      <c r="I120" cm="1">
        <f t="array" aca="1" ref="I120" ca="1">IF($G120="NA",INDIRECT($C120&amp;"!"&amp;"$H"&amp;$D120)+INDIRECT($C120&amp;"!"&amp;"$I"&amp;$D120)+INDIRECT($C120&amp;"!"&amp;"$J"&amp;$D120),0)</f>
        <v>0</v>
      </c>
      <c r="J120" cm="1">
        <f t="array" aca="1" ref="J120" ca="1">IF($G120="NA",(INDIRECT($C120&amp;"!"&amp;"$K"&amp;$D120)),0)</f>
        <v>0</v>
      </c>
      <c r="K120" s="4">
        <f t="shared" ca="1" si="36"/>
        <v>0</v>
      </c>
      <c r="L120" s="3">
        <f t="shared" ca="1" si="38"/>
        <v>0</v>
      </c>
      <c r="M120" s="5" cm="1">
        <f t="array" aca="1" ref="M120" ca="1">IF((INDIRECT($C120&amp;"!"&amp;"$D"&amp;$D120))="",,_xlfn.IFS(INDIRECT($C120&amp;"!"&amp;"$E"&amp;$D120)&lt;(1/3),INDIRECT($C120&amp;"!"&amp;"$E"&amp;$D120)-INDIRECT($C120&amp;"!"&amp;"$D"&amp;$D120),INDIRECT($C120&amp;"!"&amp;"$E"&amp;$D120)&gt;=(1/3),Data!$H$3-(INDIRECT($C120&amp;"!"&amp;"$D"&amp;$D120))))+INDIRECT($C120&amp;"!"&amp;"$H"&amp;$D120)</f>
        <v>0</v>
      </c>
      <c r="N120" s="5">
        <f t="shared" ca="1" si="39"/>
        <v>0</v>
      </c>
      <c r="O120" s="6">
        <f t="shared" ca="1" si="40"/>
        <v>0</v>
      </c>
      <c r="P120" s="5" cm="1">
        <f t="array" aca="1" ref="P120" ca="1">IF((INDIRECT($C120&amp;"!"&amp;"$D"&amp;$D120))="",,_xlfn.IFS(INDIRECT($C120&amp;"!"&amp;"$D"&amp;$D120)&gt;(2/3),INDIRECT($C120&amp;"!"&amp;"$E"&amp;$D120)-INDIRECT($C120&amp;"!"&amp;"$D"&amp;$D120),INDIRECT($C120&amp;"!"&amp;"$D"&amp;$D120)&lt;=(2/3),INDIRECT($C120&amp;"!"&amp;"$E"&amp;$D120)-Data!$H$4))+INDIRECT($C120&amp;"!"&amp;"$J"&amp;$D120)</f>
        <v>0</v>
      </c>
      <c r="Q120" s="4">
        <f t="shared" ca="1" si="41"/>
        <v>0</v>
      </c>
      <c r="R120" s="6">
        <f t="shared" ca="1" si="42"/>
        <v>0</v>
      </c>
      <c r="S120" s="4">
        <f ca="1">IF(VLOOKUP(A120,Data!B:E,4)&gt;=2,K120,N120+Q120)</f>
        <v>0</v>
      </c>
      <c r="T120" s="4">
        <f ca="1">IF(VLOOKUP(A120,Data!B:E,4)&gt;=2,,K120-N120-Q120)</f>
        <v>0</v>
      </c>
      <c r="V120" t="str">
        <f t="shared" ca="1" si="44"/>
        <v>Non</v>
      </c>
      <c r="W120" cm="1">
        <f t="array" aca="1" ref="W120" ca="1">_xlfn.IFS(AND(INDIRECT($C120&amp;"!"&amp;"$G"&amp;$D120)-INDIRECT($C120&amp;"!"&amp;"$F"&amp;$D120)&lt;0.5,INDIRECT($C120&amp;"!"&amp;"$G"&amp;$D120)=1,INDIRECT($C121&amp;"!"&amp;"$F"&amp;$D121)=0),0,AND(INDIRECT($C119&amp;"!"&amp;"$G"&amp;$D119)-INDIRECT($C119&amp;"!"&amp;"$F"&amp;$D119)&lt;0.5,INDIRECT($C119&amp;"!"&amp;"$G"&amp;$D119)=1,INDIRECT($C120&amp;"!"&amp;"$F"&amp;$D120)=0),INDIRECT($C119&amp;"!"&amp;"$F"&amp;$D119),AND(INDIRECT($C119&amp;"!"&amp;"$G"&amp;$D119)-INDIRECT($C119&amp;"!"&amp;"$F"&amp;$D119)&lt;=0.5,INDIRECT($C119&amp;"!"&amp;"$G"&amp;$D119)=1,INDIRECT($C120&amp;"!"&amp;"$F"&amp;$D120)=0),Calculs!X119,AND(INDIRECT($C120&amp;"!"&amp;"$F"&amp;$D120)=0,INDIRECT($C119&amp;"!"&amp;"$G"&amp;$D119)=1),AH119,TRUE,INDIRECT($C120&amp;"!"&amp;"$F"&amp;$D120))</f>
        <v>0</v>
      </c>
      <c r="X120" cm="1">
        <f t="array" aca="1" ref="X120" ca="1">IF(AND(INDIRECT($C120&amp;"!"&amp;"$G"&amp;$D120)-INDIRECT($C120&amp;"!"&amp;"$F"&amp;$D120)&lt;0.5,INDIRECT($C120&amp;"!"&amp;"$G"&amp;$D120)=1,INDIRECT($C121&amp;"!"&amp;"$F"&amp;$D121)=0),0,IF(OR(INDIRECT($C120&amp;"!"&amp;"$G"&amp;$D120)=1,AND(INDIRECT($C120&amp;"!"&amp;"$G"&amp;$D120)&lt;&gt;1,INDIRECT($C120&amp;"!"&amp;"$G"&amp;$D120)&gt;Calculs!W120+0.5)),Calculs!W120+0.5,INDIRECT($C120&amp;"!"&amp;"$G"&amp;$D120)+ROUND(W120,0)))</f>
        <v>0</v>
      </c>
      <c r="Y120">
        <f t="shared" ca="1" si="45"/>
        <v>0</v>
      </c>
      <c r="Z120" cm="1">
        <f t="array" aca="1" ref="Z120" ca="1">IF(AND(W120=INT(W120),INDIRECT($C120&amp;"!"&amp;"$F"&amp;$D120)&lt;&gt;""),W120+1,ROUNDUP(W120,0))</f>
        <v>0</v>
      </c>
      <c r="AA120">
        <f t="shared" ca="1" si="46"/>
        <v>0</v>
      </c>
      <c r="AB120" t="str">
        <f t="shared" ca="1" si="47"/>
        <v>Oui</v>
      </c>
      <c r="AC120">
        <f t="shared" ca="1" si="48"/>
        <v>0</v>
      </c>
      <c r="AD120" t="str">
        <f t="shared" ca="1" si="10"/>
        <v>Oui</v>
      </c>
      <c r="AE120" t="str">
        <f t="shared" ca="1" si="49"/>
        <v/>
      </c>
      <c r="AF120" t="str">
        <f t="shared" ca="1" si="50"/>
        <v>Non</v>
      </c>
      <c r="AG120" cm="1">
        <f t="array" aca="1" ref="AG120" ca="1">IF(INDIRECT($C120&amp;"!"&amp;"$G"&amp;$D120)-INDIRECT($C120&amp;"!"&amp;"$F"&amp;$D120)&lt;=0.5,0,IF(AND(INDIRECT($C120&amp;"!"&amp;"$F"&amp;$D120)=0,INDIRECT($C119&amp;"!"&amp;"$G"&amp;$D119)=1),X120,INDIRECT($C120&amp;"!"&amp;"$F"&amp;$D120)))</f>
        <v>0</v>
      </c>
      <c r="AH120" cm="1">
        <f t="array" aca="1" ref="AH120" ca="1">IF(INDIRECT($C120&amp;"!"&amp;"$G"&amp;$D120)-INDIRECT($C120&amp;"!"&amp;"$F"&amp;$D120)&lt;=0.5,0,IF(OR(INDIRECT($C120&amp;"!"&amp;"$G"&amp;$D120)=1,AND(INDIRECT($C120&amp;"!"&amp;"$G"&amp;$D120)&lt;&gt;1,INDIRECT($C120&amp;"!"&amp;"$G"&amp;$D120)&gt;Calculs!AG120+0.5)),Calculs!AG120+0.5,INDIRECT($C120&amp;"!"&amp;"$G"&amp;$D120)+ROUND(AG120,0)))</f>
        <v>0</v>
      </c>
      <c r="AI120">
        <f t="shared" ca="1" si="51"/>
        <v>0</v>
      </c>
      <c r="AJ120" cm="1">
        <f t="array" aca="1" ref="AJ120" ca="1">IF(AND(AG120=INT(AG120),INDIRECT($C120&amp;"!"&amp;"$F"&amp;$D120)&lt;&gt;""),AG120+1,ROUNDUP(AG120,0))</f>
        <v>0</v>
      </c>
      <c r="AK120">
        <f t="shared" ca="1" si="52"/>
        <v>0</v>
      </c>
      <c r="AL120" t="str">
        <f t="shared" ca="1" si="53"/>
        <v>Oui</v>
      </c>
      <c r="AM120">
        <f t="shared" ca="1" si="54"/>
        <v>0</v>
      </c>
      <c r="AN120" t="str">
        <f t="shared" ca="1" si="16"/>
        <v>Oui</v>
      </c>
      <c r="AO120" t="str">
        <f t="shared" ca="1" si="55"/>
        <v/>
      </c>
    </row>
    <row r="121" spans="1:41" x14ac:dyDescent="0.25">
      <c r="A121">
        <v>119</v>
      </c>
      <c r="B121">
        <f ca="1">Data!E121</f>
        <v>1</v>
      </c>
      <c r="C121" t="s">
        <v>108</v>
      </c>
      <c r="D121">
        <v>31</v>
      </c>
      <c r="E121" t="str">
        <f t="shared" ca="1" si="37"/>
        <v>Non</v>
      </c>
      <c r="F121" t="str">
        <f ca="1">IF(Data!$D121&gt;=3,"Oui","Non")</f>
        <v>Non</v>
      </c>
      <c r="G121" s="4" t="str" cm="1">
        <f t="array" aca="1" ref="G121" ca="1">IF(OR(AND(Data!$E121=4,ISBLANK(INDIRECT($C121&amp;"!"&amp;"$D"&amp;$D121&amp;":$I"&amp;$D121))),$E121="Oui"),_xlfn.SWITCH(Informations!$E$10,"Oui",0.5,"Non",0.4,"Erreur"),"NA")</f>
        <v>NA</v>
      </c>
      <c r="H121" s="14" cm="1">
        <f t="array" aca="1" ref="H121" ca="1">_xlfn.SWITCH($G121,"NA",(INDIRECT($C121&amp;"!"&amp;"$E"&amp;$D121))-(INDIRECT($C121&amp;"!"&amp;"$D"&amp;$D121)),0.4,$G121,0.5,$G121,"Erreur","Erreur","Erreur")</f>
        <v>0</v>
      </c>
      <c r="I121" cm="1">
        <f t="array" aca="1" ref="I121" ca="1">IF($G121="NA",INDIRECT($C121&amp;"!"&amp;"$H"&amp;$D121)+INDIRECT($C121&amp;"!"&amp;"$I"&amp;$D121)+INDIRECT($C121&amp;"!"&amp;"$J"&amp;$D121),0)</f>
        <v>0</v>
      </c>
      <c r="J121" cm="1">
        <f t="array" aca="1" ref="J121" ca="1">IF($G121="NA",(INDIRECT($C121&amp;"!"&amp;"$K"&amp;$D121)),0)</f>
        <v>0</v>
      </c>
      <c r="K121" s="4">
        <f t="shared" ca="1" si="36"/>
        <v>0</v>
      </c>
      <c r="L121" s="3">
        <f t="shared" ca="1" si="38"/>
        <v>0</v>
      </c>
      <c r="M121" s="5" cm="1">
        <f t="array" aca="1" ref="M121" ca="1">IF((INDIRECT($C121&amp;"!"&amp;"$D"&amp;$D121))="",,_xlfn.IFS(INDIRECT($C121&amp;"!"&amp;"$E"&amp;$D121)&lt;(1/3),INDIRECT($C121&amp;"!"&amp;"$E"&amp;$D121)-INDIRECT($C121&amp;"!"&amp;"$D"&amp;$D121),INDIRECT($C121&amp;"!"&amp;"$E"&amp;$D121)&gt;=(1/3),Data!$H$3-(INDIRECT($C121&amp;"!"&amp;"$D"&amp;$D121))))+INDIRECT($C121&amp;"!"&amp;"$H"&amp;$D121)</f>
        <v>0</v>
      </c>
      <c r="N121" s="5">
        <f t="shared" ca="1" si="39"/>
        <v>0</v>
      </c>
      <c r="O121" s="6">
        <f t="shared" ca="1" si="40"/>
        <v>0</v>
      </c>
      <c r="P121" s="5" cm="1">
        <f t="array" aca="1" ref="P121" ca="1">IF((INDIRECT($C121&amp;"!"&amp;"$D"&amp;$D121))="",,_xlfn.IFS(INDIRECT($C121&amp;"!"&amp;"$D"&amp;$D121)&gt;(2/3),INDIRECT($C121&amp;"!"&amp;"$E"&amp;$D121)-INDIRECT($C121&amp;"!"&amp;"$D"&amp;$D121),INDIRECT($C121&amp;"!"&amp;"$D"&amp;$D121)&lt;=(2/3),INDIRECT($C121&amp;"!"&amp;"$E"&amp;$D121)-Data!$H$4))+INDIRECT($C121&amp;"!"&amp;"$J"&amp;$D121)</f>
        <v>0</v>
      </c>
      <c r="Q121" s="4">
        <f t="shared" ca="1" si="41"/>
        <v>0</v>
      </c>
      <c r="R121" s="6">
        <f t="shared" ca="1" si="42"/>
        <v>0</v>
      </c>
      <c r="S121" s="4">
        <f ca="1">IF(VLOOKUP(A121,Data!B:E,4)&gt;=2,K121,N121+Q121)</f>
        <v>0</v>
      </c>
      <c r="T121" s="4">
        <f ca="1">IF(VLOOKUP(A121,Data!B:E,4)&gt;=2,,K121-N121-Q121)</f>
        <v>0</v>
      </c>
      <c r="V121" t="str">
        <f t="shared" ca="1" si="44"/>
        <v>Non</v>
      </c>
      <c r="W121" cm="1">
        <f t="array" aca="1" ref="W121" ca="1">_xlfn.IFS(AND(INDIRECT($C121&amp;"!"&amp;"$G"&amp;$D121)-INDIRECT($C121&amp;"!"&amp;"$F"&amp;$D121)&lt;0.5,INDIRECT($C121&amp;"!"&amp;"$G"&amp;$D121)=1,INDIRECT($C122&amp;"!"&amp;"$F"&amp;$D122)=0),0,AND(INDIRECT($C120&amp;"!"&amp;"$G"&amp;$D120)-INDIRECT($C120&amp;"!"&amp;"$F"&amp;$D120)&lt;0.5,INDIRECT($C120&amp;"!"&amp;"$G"&amp;$D120)=1,INDIRECT($C121&amp;"!"&amp;"$F"&amp;$D121)=0),INDIRECT($C120&amp;"!"&amp;"$F"&amp;$D120),AND(INDIRECT($C120&amp;"!"&amp;"$G"&amp;$D120)-INDIRECT($C120&amp;"!"&amp;"$F"&amp;$D120)&lt;=0.5,INDIRECT($C120&amp;"!"&amp;"$G"&amp;$D120)=1,INDIRECT($C121&amp;"!"&amp;"$F"&amp;$D121)=0),Calculs!X120,AND(INDIRECT($C121&amp;"!"&amp;"$F"&amp;$D121)=0,INDIRECT($C120&amp;"!"&amp;"$G"&amp;$D120)=1),AH120,TRUE,INDIRECT($C121&amp;"!"&amp;"$F"&amp;$D121))</f>
        <v>0</v>
      </c>
      <c r="X121" cm="1">
        <f t="array" aca="1" ref="X121" ca="1">IF(AND(INDIRECT($C121&amp;"!"&amp;"$G"&amp;$D121)-INDIRECT($C121&amp;"!"&amp;"$F"&amp;$D121)&lt;0.5,INDIRECT($C121&amp;"!"&amp;"$G"&amp;$D121)=1,INDIRECT($C122&amp;"!"&amp;"$F"&amp;$D122)=0),0,IF(OR(INDIRECT($C121&amp;"!"&amp;"$G"&amp;$D121)=1,AND(INDIRECT($C121&amp;"!"&amp;"$G"&amp;$D121)&lt;&gt;1,INDIRECT($C121&amp;"!"&amp;"$G"&amp;$D121)&gt;Calculs!W121+0.5)),Calculs!W121+0.5,INDIRECT($C121&amp;"!"&amp;"$G"&amp;$D121)+ROUND(W121,0)))</f>
        <v>0</v>
      </c>
      <c r="Y121">
        <f t="shared" ca="1" si="45"/>
        <v>0</v>
      </c>
      <c r="Z121" cm="1">
        <f t="array" aca="1" ref="Z121" ca="1">IF(AND(W121=INT(W121),INDIRECT($C121&amp;"!"&amp;"$F"&amp;$D121)&lt;&gt;""),W121+1,ROUNDUP(W121,0))</f>
        <v>0</v>
      </c>
      <c r="AA121">
        <f t="shared" ca="1" si="46"/>
        <v>0</v>
      </c>
      <c r="AB121" t="str">
        <f t="shared" ca="1" si="47"/>
        <v>Oui</v>
      </c>
      <c r="AC121">
        <f t="shared" ca="1" si="48"/>
        <v>0</v>
      </c>
      <c r="AD121" t="str">
        <f t="shared" ca="1" si="10"/>
        <v>Oui</v>
      </c>
      <c r="AE121" t="str">
        <f t="shared" ca="1" si="49"/>
        <v/>
      </c>
      <c r="AF121" t="str">
        <f t="shared" ca="1" si="50"/>
        <v>Non</v>
      </c>
      <c r="AG121" cm="1">
        <f t="array" aca="1" ref="AG121" ca="1">IF(INDIRECT($C121&amp;"!"&amp;"$G"&amp;$D121)-INDIRECT($C121&amp;"!"&amp;"$F"&amp;$D121)&lt;=0.5,0,IF(AND(INDIRECT($C121&amp;"!"&amp;"$F"&amp;$D121)=0,INDIRECT($C120&amp;"!"&amp;"$G"&amp;$D120)=1),X121,INDIRECT($C121&amp;"!"&amp;"$F"&amp;$D121)))</f>
        <v>0</v>
      </c>
      <c r="AH121" cm="1">
        <f t="array" aca="1" ref="AH121" ca="1">IF(INDIRECT($C121&amp;"!"&amp;"$G"&amp;$D121)-INDIRECT($C121&amp;"!"&amp;"$F"&amp;$D121)&lt;=0.5,0,IF(OR(INDIRECT($C121&amp;"!"&amp;"$G"&amp;$D121)=1,AND(INDIRECT($C121&amp;"!"&amp;"$G"&amp;$D121)&lt;&gt;1,INDIRECT($C121&amp;"!"&amp;"$G"&amp;$D121)&gt;Calculs!AG121+0.5)),Calculs!AG121+0.5,INDIRECT($C121&amp;"!"&amp;"$G"&amp;$D121)+ROUND(AG121,0)))</f>
        <v>0</v>
      </c>
      <c r="AI121">
        <f t="shared" ca="1" si="51"/>
        <v>0</v>
      </c>
      <c r="AJ121" cm="1">
        <f t="array" aca="1" ref="AJ121" ca="1">IF(AND(AG121=INT(AG121),INDIRECT($C121&amp;"!"&amp;"$F"&amp;$D121)&lt;&gt;""),AG121+1,ROUNDUP(AG121,0))</f>
        <v>0</v>
      </c>
      <c r="AK121">
        <f t="shared" ca="1" si="52"/>
        <v>0</v>
      </c>
      <c r="AL121" t="str">
        <f t="shared" ca="1" si="53"/>
        <v>Oui</v>
      </c>
      <c r="AM121">
        <f t="shared" ca="1" si="54"/>
        <v>0</v>
      </c>
      <c r="AN121" t="str">
        <f t="shared" ca="1" si="16"/>
        <v>Oui</v>
      </c>
      <c r="AO121" t="str">
        <f t="shared" ca="1" si="55"/>
        <v/>
      </c>
    </row>
    <row r="122" spans="1:41" x14ac:dyDescent="0.25">
      <c r="A122">
        <v>120</v>
      </c>
      <c r="B122">
        <f ca="1">Data!E122</f>
        <v>2</v>
      </c>
      <c r="C122" t="s">
        <v>108</v>
      </c>
      <c r="D122">
        <v>32</v>
      </c>
      <c r="E122" t="str">
        <f t="shared" ca="1" si="37"/>
        <v>Non</v>
      </c>
      <c r="F122" t="str">
        <f ca="1">IF(Data!$D122&gt;=3,"Oui","Non")</f>
        <v>Non</v>
      </c>
      <c r="G122" s="4" t="str" cm="1">
        <f t="array" aca="1" ref="G122" ca="1">IF(OR(AND(Data!$E122=4,ISBLANK(INDIRECT($C122&amp;"!"&amp;"$D"&amp;$D122&amp;":$I"&amp;$D122))),$E122="Oui"),_xlfn.SWITCH(Informations!$E$10,"Oui",0.5,"Non",0.4,"Erreur"),"NA")</f>
        <v>NA</v>
      </c>
      <c r="H122" s="14" cm="1">
        <f t="array" aca="1" ref="H122" ca="1">_xlfn.SWITCH($G122,"NA",(INDIRECT($C122&amp;"!"&amp;"$E"&amp;$D122))-(INDIRECT($C122&amp;"!"&amp;"$D"&amp;$D122)),0.4,$G122,0.5,$G122,"Erreur","Erreur","Erreur")</f>
        <v>0</v>
      </c>
      <c r="I122" cm="1">
        <f t="array" aca="1" ref="I122" ca="1">IF($G122="NA",INDIRECT($C122&amp;"!"&amp;"$H"&amp;$D122)+INDIRECT($C122&amp;"!"&amp;"$I"&amp;$D122)+INDIRECT($C122&amp;"!"&amp;"$J"&amp;$D122),0)</f>
        <v>0</v>
      </c>
      <c r="J122" cm="1">
        <f t="array" aca="1" ref="J122" ca="1">IF($G122="NA",(INDIRECT($C122&amp;"!"&amp;"$K"&amp;$D122)),0)</f>
        <v>0</v>
      </c>
      <c r="K122" s="4">
        <f t="shared" ca="1" si="36"/>
        <v>0</v>
      </c>
      <c r="L122" s="3">
        <f t="shared" ca="1" si="38"/>
        <v>0</v>
      </c>
      <c r="M122" s="5" cm="1">
        <f t="array" aca="1" ref="M122" ca="1">IF((INDIRECT($C122&amp;"!"&amp;"$D"&amp;$D122))="",,_xlfn.IFS(INDIRECT($C122&amp;"!"&amp;"$E"&amp;$D122)&lt;(1/3),INDIRECT($C122&amp;"!"&amp;"$E"&amp;$D122)-INDIRECT($C122&amp;"!"&amp;"$D"&amp;$D122),INDIRECT($C122&amp;"!"&amp;"$E"&amp;$D122)&gt;=(1/3),Data!$H$3-(INDIRECT($C122&amp;"!"&amp;"$D"&amp;$D122))))+INDIRECT($C122&amp;"!"&amp;"$H"&amp;$D122)</f>
        <v>0</v>
      </c>
      <c r="N122" s="5">
        <f t="shared" ca="1" si="39"/>
        <v>0</v>
      </c>
      <c r="O122" s="6">
        <f t="shared" ca="1" si="40"/>
        <v>0</v>
      </c>
      <c r="P122" s="5" cm="1">
        <f t="array" aca="1" ref="P122" ca="1">IF((INDIRECT($C122&amp;"!"&amp;"$D"&amp;$D122))="",,_xlfn.IFS(INDIRECT($C122&amp;"!"&amp;"$D"&amp;$D122)&gt;(2/3),INDIRECT($C122&amp;"!"&amp;"$E"&amp;$D122)-INDIRECT($C122&amp;"!"&amp;"$D"&amp;$D122),INDIRECT($C122&amp;"!"&amp;"$D"&amp;$D122)&lt;=(2/3),INDIRECT($C122&amp;"!"&amp;"$E"&amp;$D122)-Data!$H$4))+INDIRECT($C122&amp;"!"&amp;"$J"&amp;$D122)</f>
        <v>0</v>
      </c>
      <c r="Q122" s="4">
        <f t="shared" ca="1" si="41"/>
        <v>0</v>
      </c>
      <c r="R122" s="6">
        <f t="shared" ca="1" si="42"/>
        <v>0</v>
      </c>
      <c r="S122" s="4">
        <f ca="1">IF(VLOOKUP(A122,Data!B:E,4)&gt;=2,K122,N122+Q122)</f>
        <v>0</v>
      </c>
      <c r="T122" s="4">
        <f ca="1">IF(VLOOKUP(A122,Data!B:E,4)&gt;=2,,K122-N122-Q122)</f>
        <v>0</v>
      </c>
      <c r="V122" t="str">
        <f t="shared" ca="1" si="44"/>
        <v>Non</v>
      </c>
      <c r="W122" cm="1">
        <f t="array" aca="1" ref="W122" ca="1">_xlfn.IFS(AND(INDIRECT($C122&amp;"!"&amp;"$G"&amp;$D122)-INDIRECT($C122&amp;"!"&amp;"$F"&amp;$D122)&lt;0.5,INDIRECT($C122&amp;"!"&amp;"$G"&amp;$D122)=1,INDIRECT($C123&amp;"!"&amp;"$F"&amp;$D123)=0),0,AND(INDIRECT($C121&amp;"!"&amp;"$G"&amp;$D121)-INDIRECT($C121&amp;"!"&amp;"$F"&amp;$D121)&lt;0.5,INDIRECT($C121&amp;"!"&amp;"$G"&amp;$D121)=1,INDIRECT($C122&amp;"!"&amp;"$F"&amp;$D122)=0),INDIRECT($C121&amp;"!"&amp;"$F"&amp;$D121),AND(INDIRECT($C121&amp;"!"&amp;"$G"&amp;$D121)-INDIRECT($C121&amp;"!"&amp;"$F"&amp;$D121)&lt;=0.5,INDIRECT($C121&amp;"!"&amp;"$G"&amp;$D121)=1,INDIRECT($C122&amp;"!"&amp;"$F"&amp;$D122)=0),Calculs!X121,AND(INDIRECT($C122&amp;"!"&amp;"$F"&amp;$D122)=0,INDIRECT($C121&amp;"!"&amp;"$G"&amp;$D121)=1),AH121,TRUE,INDIRECT($C122&amp;"!"&amp;"$F"&amp;$D122))</f>
        <v>0</v>
      </c>
      <c r="X122" cm="1">
        <f t="array" aca="1" ref="X122" ca="1">IF(AND(INDIRECT($C122&amp;"!"&amp;"$G"&amp;$D122)-INDIRECT($C122&amp;"!"&amp;"$F"&amp;$D122)&lt;0.5,INDIRECT($C122&amp;"!"&amp;"$G"&amp;$D122)=1,INDIRECT($C123&amp;"!"&amp;"$F"&amp;$D123)=0),0,IF(OR(INDIRECT($C122&amp;"!"&amp;"$G"&amp;$D122)=1,AND(INDIRECT($C122&amp;"!"&amp;"$G"&amp;$D122)&lt;&gt;1,INDIRECT($C122&amp;"!"&amp;"$G"&amp;$D122)&gt;Calculs!W122+0.5)),Calculs!W122+0.5,INDIRECT($C122&amp;"!"&amp;"$G"&amp;$D122)+ROUND(W122,0)))</f>
        <v>0</v>
      </c>
      <c r="Y122">
        <f t="shared" ca="1" si="45"/>
        <v>0</v>
      </c>
      <c r="Z122" cm="1">
        <f t="array" aca="1" ref="Z122" ca="1">IF(AND(W122=INT(W122),INDIRECT($C122&amp;"!"&amp;"$F"&amp;$D122)&lt;&gt;""),W122+1,ROUNDUP(W122,0))</f>
        <v>0</v>
      </c>
      <c r="AA122">
        <f t="shared" ca="1" si="46"/>
        <v>0</v>
      </c>
      <c r="AB122" t="str">
        <f t="shared" ca="1" si="47"/>
        <v>Oui</v>
      </c>
      <c r="AC122">
        <f t="shared" ca="1" si="48"/>
        <v>0</v>
      </c>
      <c r="AD122" t="str">
        <f t="shared" ca="1" si="10"/>
        <v>Oui</v>
      </c>
      <c r="AE122" t="str">
        <f t="shared" ca="1" si="49"/>
        <v/>
      </c>
      <c r="AF122" t="str">
        <f t="shared" ca="1" si="50"/>
        <v>Non</v>
      </c>
      <c r="AG122" cm="1">
        <f t="array" aca="1" ref="AG122" ca="1">IF(INDIRECT($C122&amp;"!"&amp;"$G"&amp;$D122)-INDIRECT($C122&amp;"!"&amp;"$F"&amp;$D122)&lt;=0.5,0,IF(AND(INDIRECT($C122&amp;"!"&amp;"$F"&amp;$D122)=0,INDIRECT($C121&amp;"!"&amp;"$G"&amp;$D121)=1),X122,INDIRECT($C122&amp;"!"&amp;"$F"&amp;$D122)))</f>
        <v>0</v>
      </c>
      <c r="AH122" cm="1">
        <f t="array" aca="1" ref="AH122" ca="1">IF(INDIRECT($C122&amp;"!"&amp;"$G"&amp;$D122)-INDIRECT($C122&amp;"!"&amp;"$F"&amp;$D122)&lt;=0.5,0,IF(OR(INDIRECT($C122&amp;"!"&amp;"$G"&amp;$D122)=1,AND(INDIRECT($C122&amp;"!"&amp;"$G"&amp;$D122)&lt;&gt;1,INDIRECT($C122&amp;"!"&amp;"$G"&amp;$D122)&gt;Calculs!AG122+0.5)),Calculs!AG122+0.5,INDIRECT($C122&amp;"!"&amp;"$G"&amp;$D122)+ROUND(AG122,0)))</f>
        <v>0</v>
      </c>
      <c r="AI122">
        <f t="shared" ca="1" si="51"/>
        <v>0</v>
      </c>
      <c r="AJ122" cm="1">
        <f t="array" aca="1" ref="AJ122" ca="1">IF(AND(AG122=INT(AG122),INDIRECT($C122&amp;"!"&amp;"$F"&amp;$D122)&lt;&gt;""),AG122+1,ROUNDUP(AG122,0))</f>
        <v>0</v>
      </c>
      <c r="AK122">
        <f t="shared" ca="1" si="52"/>
        <v>0</v>
      </c>
      <c r="AL122" t="str">
        <f t="shared" ca="1" si="53"/>
        <v>Oui</v>
      </c>
      <c r="AM122">
        <f t="shared" ca="1" si="54"/>
        <v>0</v>
      </c>
      <c r="AN122" t="str">
        <f t="shared" ca="1" si="16"/>
        <v>Oui</v>
      </c>
      <c r="AO122" t="str">
        <f t="shared" ca="1" si="55"/>
        <v/>
      </c>
    </row>
    <row r="123" spans="1:41" x14ac:dyDescent="0.25">
      <c r="A123">
        <v>121</v>
      </c>
      <c r="B123">
        <f ca="1">Data!E123</f>
        <v>3</v>
      </c>
      <c r="C123" t="s">
        <v>108</v>
      </c>
      <c r="D123">
        <v>33</v>
      </c>
      <c r="E123" t="str">
        <f t="shared" ca="1" si="37"/>
        <v>Non</v>
      </c>
      <c r="F123" t="str">
        <f ca="1">IF(Data!$D123&gt;=3,"Oui","Non")</f>
        <v>Non</v>
      </c>
      <c r="G123" s="4" t="str" cm="1">
        <f t="array" aca="1" ref="G123" ca="1">IF(OR(AND(Data!$E123=4,ISBLANK(INDIRECT($C123&amp;"!"&amp;"$D"&amp;$D123&amp;":$I"&amp;$D123))),$E123="Oui"),_xlfn.SWITCH(Informations!$E$10,"Oui",0.5,"Non",0.4,"Erreur"),"NA")</f>
        <v>NA</v>
      </c>
      <c r="H123" s="14" cm="1">
        <f t="array" aca="1" ref="H123" ca="1">_xlfn.SWITCH($G123,"NA",(INDIRECT($C123&amp;"!"&amp;"$E"&amp;$D123))-(INDIRECT($C123&amp;"!"&amp;"$D"&amp;$D123)),0.4,$G123,0.5,$G123,"Erreur","Erreur","Erreur")</f>
        <v>0</v>
      </c>
      <c r="I123" cm="1">
        <f t="array" aca="1" ref="I123" ca="1">IF($G123="NA",INDIRECT($C123&amp;"!"&amp;"$H"&amp;$D123)+INDIRECT($C123&amp;"!"&amp;"$I"&amp;$D123)+INDIRECT($C123&amp;"!"&amp;"$J"&amp;$D123),0)</f>
        <v>0</v>
      </c>
      <c r="J123" cm="1">
        <f t="array" aca="1" ref="J123" ca="1">IF($G123="NA",(INDIRECT($C123&amp;"!"&amp;"$K"&amp;$D123)),0)</f>
        <v>0</v>
      </c>
      <c r="K123" s="4">
        <f t="shared" ca="1" si="36"/>
        <v>0</v>
      </c>
      <c r="L123" s="3">
        <f t="shared" ca="1" si="38"/>
        <v>0</v>
      </c>
      <c r="M123" s="5" cm="1">
        <f t="array" aca="1" ref="M123" ca="1">IF((INDIRECT($C123&amp;"!"&amp;"$D"&amp;$D123))="",,_xlfn.IFS(INDIRECT($C123&amp;"!"&amp;"$E"&amp;$D123)&lt;(1/3),INDIRECT($C123&amp;"!"&amp;"$E"&amp;$D123)-INDIRECT($C123&amp;"!"&amp;"$D"&amp;$D123),INDIRECT($C123&amp;"!"&amp;"$E"&amp;$D123)&gt;=(1/3),Data!$H$3-(INDIRECT($C123&amp;"!"&amp;"$D"&amp;$D123))))+INDIRECT($C123&amp;"!"&amp;"$H"&amp;$D123)</f>
        <v>0</v>
      </c>
      <c r="N123" s="5">
        <f t="shared" ca="1" si="39"/>
        <v>0</v>
      </c>
      <c r="O123" s="6">
        <f t="shared" ca="1" si="40"/>
        <v>0</v>
      </c>
      <c r="P123" s="5" cm="1">
        <f t="array" aca="1" ref="P123" ca="1">IF((INDIRECT($C123&amp;"!"&amp;"$D"&amp;$D123))="",,_xlfn.IFS(INDIRECT($C123&amp;"!"&amp;"$D"&amp;$D123)&gt;(2/3),INDIRECT($C123&amp;"!"&amp;"$E"&amp;$D123)-INDIRECT($C123&amp;"!"&amp;"$D"&amp;$D123),INDIRECT($C123&amp;"!"&amp;"$D"&amp;$D123)&lt;=(2/3),INDIRECT($C123&amp;"!"&amp;"$E"&amp;$D123)-Data!$H$4))+INDIRECT($C123&amp;"!"&amp;"$J"&amp;$D123)</f>
        <v>0</v>
      </c>
      <c r="Q123" s="4">
        <f t="shared" ca="1" si="41"/>
        <v>0</v>
      </c>
      <c r="R123" s="6">
        <f t="shared" ca="1" si="42"/>
        <v>0</v>
      </c>
      <c r="S123" s="4">
        <f ca="1">IF(VLOOKUP(A123,Data!B:E,4)&gt;=2,K123,N123+Q123)</f>
        <v>0</v>
      </c>
      <c r="T123" s="4">
        <f ca="1">IF(VLOOKUP(A123,Data!B:E,4)&gt;=2,,K123-N123-Q123)</f>
        <v>0</v>
      </c>
      <c r="V123" t="str">
        <f t="shared" ca="1" si="44"/>
        <v>Non</v>
      </c>
      <c r="W123" cm="1">
        <f t="array" aca="1" ref="W123" ca="1">_xlfn.IFS(AND(INDIRECT($C123&amp;"!"&amp;"$G"&amp;$D123)-INDIRECT($C123&amp;"!"&amp;"$F"&amp;$D123)&lt;0.5,INDIRECT($C123&amp;"!"&amp;"$G"&amp;$D123)=1,INDIRECT($C124&amp;"!"&amp;"$F"&amp;$D124)=0),0,AND(INDIRECT($C122&amp;"!"&amp;"$G"&amp;$D122)-INDIRECT($C122&amp;"!"&amp;"$F"&amp;$D122)&lt;0.5,INDIRECT($C122&amp;"!"&amp;"$G"&amp;$D122)=1,INDIRECT($C123&amp;"!"&amp;"$F"&amp;$D123)=0),INDIRECT($C122&amp;"!"&amp;"$F"&amp;$D122),AND(INDIRECT($C122&amp;"!"&amp;"$G"&amp;$D122)-INDIRECT($C122&amp;"!"&amp;"$F"&amp;$D122)&lt;=0.5,INDIRECT($C122&amp;"!"&amp;"$G"&amp;$D122)=1,INDIRECT($C123&amp;"!"&amp;"$F"&amp;$D123)=0),Calculs!X122,AND(INDIRECT($C123&amp;"!"&amp;"$F"&amp;$D123)=0,INDIRECT($C122&amp;"!"&amp;"$G"&amp;$D122)=1),AH122,TRUE,INDIRECT($C123&amp;"!"&amp;"$F"&amp;$D123))</f>
        <v>0</v>
      </c>
      <c r="X123" cm="1">
        <f t="array" aca="1" ref="X123" ca="1">IF(AND(INDIRECT($C123&amp;"!"&amp;"$G"&amp;$D123)-INDIRECT($C123&amp;"!"&amp;"$F"&amp;$D123)&lt;0.5,INDIRECT($C123&amp;"!"&amp;"$G"&amp;$D123)=1,INDIRECT($C124&amp;"!"&amp;"$F"&amp;$D124)=0),0,IF(OR(INDIRECT($C123&amp;"!"&amp;"$G"&amp;$D123)=1,AND(INDIRECT($C123&amp;"!"&amp;"$G"&amp;$D123)&lt;&gt;1,INDIRECT($C123&amp;"!"&amp;"$G"&amp;$D123)&gt;Calculs!W123+0.5)),Calculs!W123+0.5,INDIRECT($C123&amp;"!"&amp;"$G"&amp;$D123)+ROUND(W123,0)))</f>
        <v>0</v>
      </c>
      <c r="Y123">
        <f t="shared" ca="1" si="45"/>
        <v>0</v>
      </c>
      <c r="Z123" cm="1">
        <f t="array" aca="1" ref="Z123" ca="1">IF(AND(W123=INT(W123),INDIRECT($C123&amp;"!"&amp;"$F"&amp;$D123)&lt;&gt;""),W123+1,ROUNDUP(W123,0))</f>
        <v>0</v>
      </c>
      <c r="AA123">
        <f t="shared" ca="1" si="46"/>
        <v>0</v>
      </c>
      <c r="AB123" t="str">
        <f t="shared" ca="1" si="47"/>
        <v>Oui</v>
      </c>
      <c r="AC123">
        <f t="shared" ca="1" si="48"/>
        <v>0</v>
      </c>
      <c r="AD123" t="str">
        <f t="shared" ca="1" si="10"/>
        <v>Oui</v>
      </c>
      <c r="AE123" t="str">
        <f t="shared" ca="1" si="49"/>
        <v/>
      </c>
      <c r="AF123" t="str">
        <f t="shared" ca="1" si="50"/>
        <v>Non</v>
      </c>
      <c r="AG123" cm="1">
        <f t="array" aca="1" ref="AG123" ca="1">IF(INDIRECT($C123&amp;"!"&amp;"$G"&amp;$D123)-INDIRECT($C123&amp;"!"&amp;"$F"&amp;$D123)&lt;=0.5,0,IF(AND(INDIRECT($C123&amp;"!"&amp;"$F"&amp;$D123)=0,INDIRECT($C122&amp;"!"&amp;"$G"&amp;$D122)=1),X123,INDIRECT($C123&amp;"!"&amp;"$F"&amp;$D123)))</f>
        <v>0</v>
      </c>
      <c r="AH123" cm="1">
        <f t="array" aca="1" ref="AH123" ca="1">IF(INDIRECT($C123&amp;"!"&amp;"$G"&amp;$D123)-INDIRECT($C123&amp;"!"&amp;"$F"&amp;$D123)&lt;=0.5,0,IF(OR(INDIRECT($C123&amp;"!"&amp;"$G"&amp;$D123)=1,AND(INDIRECT($C123&amp;"!"&amp;"$G"&amp;$D123)&lt;&gt;1,INDIRECT($C123&amp;"!"&amp;"$G"&amp;$D123)&gt;Calculs!AG123+0.5)),Calculs!AG123+0.5,INDIRECT($C123&amp;"!"&amp;"$G"&amp;$D123)+ROUND(AG123,0)))</f>
        <v>0</v>
      </c>
      <c r="AI123">
        <f t="shared" ca="1" si="51"/>
        <v>0</v>
      </c>
      <c r="AJ123" cm="1">
        <f t="array" aca="1" ref="AJ123" ca="1">IF(AND(AG123=INT(AG123),INDIRECT($C123&amp;"!"&amp;"$F"&amp;$D123)&lt;&gt;""),AG123+1,ROUNDUP(AG123,0))</f>
        <v>0</v>
      </c>
      <c r="AK123">
        <f t="shared" ca="1" si="52"/>
        <v>0</v>
      </c>
      <c r="AL123" t="str">
        <f t="shared" ca="1" si="53"/>
        <v>Oui</v>
      </c>
      <c r="AM123">
        <f t="shared" ca="1" si="54"/>
        <v>0</v>
      </c>
      <c r="AN123" t="str">
        <f t="shared" ca="1" si="16"/>
        <v>Oui</v>
      </c>
      <c r="AO123" t="str">
        <f t="shared" ca="1" si="55"/>
        <v/>
      </c>
    </row>
    <row r="124" spans="1:41" x14ac:dyDescent="0.25">
      <c r="A124">
        <v>122</v>
      </c>
      <c r="B124">
        <f ca="1">Data!E124</f>
        <v>1</v>
      </c>
      <c r="C124" t="s">
        <v>110</v>
      </c>
      <c r="D124">
        <v>4</v>
      </c>
      <c r="E124" t="str">
        <f t="shared" ca="1" si="37"/>
        <v>Non</v>
      </c>
      <c r="F124" t="str">
        <f ca="1">IF(Data!$D124&gt;=3,"Oui","Non")</f>
        <v>Non</v>
      </c>
      <c r="G124" s="4" t="str" cm="1">
        <f t="array" aca="1" ref="G124" ca="1">IF(OR(AND(Data!$E124=4,ISBLANK(INDIRECT($C124&amp;"!"&amp;"$D"&amp;$D124&amp;":$I"&amp;$D124))),$E124="Oui"),_xlfn.SWITCH(Informations!$E$10,"Oui",0.5,"Non",0.4,"Erreur"),"NA")</f>
        <v>NA</v>
      </c>
      <c r="H124" s="14" cm="1">
        <f t="array" aca="1" ref="H124" ca="1">_xlfn.SWITCH($G124,"NA",(INDIRECT($C124&amp;"!"&amp;"$E"&amp;$D124))-(INDIRECT($C124&amp;"!"&amp;"$D"&amp;$D124)),0.4,$G124,0.5,$G124,"Erreur","Erreur","Erreur")</f>
        <v>0</v>
      </c>
      <c r="I124" cm="1">
        <f t="array" aca="1" ref="I124" ca="1">IF($G124="NA",INDIRECT($C124&amp;"!"&amp;"$H"&amp;$D124)+INDIRECT($C124&amp;"!"&amp;"$I"&amp;$D124)+INDIRECT($C124&amp;"!"&amp;"$J"&amp;$D124),0)</f>
        <v>0</v>
      </c>
      <c r="J124" cm="1">
        <f t="array" aca="1" ref="J124" ca="1">IF($G124="NA",(INDIRECT($C124&amp;"!"&amp;"$K"&amp;$D124)),0)</f>
        <v>0</v>
      </c>
      <c r="K124" s="4">
        <f t="shared" ca="1" si="36"/>
        <v>0</v>
      </c>
      <c r="L124" s="3">
        <f t="shared" ca="1" si="38"/>
        <v>0</v>
      </c>
      <c r="M124" s="5" cm="1">
        <f t="array" aca="1" ref="M124" ca="1">IF((INDIRECT($C124&amp;"!"&amp;"$D"&amp;$D124))="",,_xlfn.IFS(INDIRECT($C124&amp;"!"&amp;"$E"&amp;$D124)&lt;(1/3),INDIRECT($C124&amp;"!"&amp;"$E"&amp;$D124)-INDIRECT($C124&amp;"!"&amp;"$D"&amp;$D124),INDIRECT($C124&amp;"!"&amp;"$E"&amp;$D124)&gt;=(1/3),Data!$H$3-(INDIRECT($C124&amp;"!"&amp;"$D"&amp;$D124))))+INDIRECT($C124&amp;"!"&amp;"$H"&amp;$D124)</f>
        <v>0</v>
      </c>
      <c r="N124" s="5">
        <f t="shared" ca="1" si="39"/>
        <v>0</v>
      </c>
      <c r="O124" s="6">
        <f t="shared" ca="1" si="40"/>
        <v>0</v>
      </c>
      <c r="P124" s="5" cm="1">
        <f t="array" aca="1" ref="P124" ca="1">IF((INDIRECT($C124&amp;"!"&amp;"$D"&amp;$D124))="",,_xlfn.IFS(INDIRECT($C124&amp;"!"&amp;"$D"&amp;$D124)&gt;(2/3),INDIRECT($C124&amp;"!"&amp;"$E"&amp;$D124)-INDIRECT($C124&amp;"!"&amp;"$D"&amp;$D124),INDIRECT($C124&amp;"!"&amp;"$D"&amp;$D124)&lt;=(2/3),INDIRECT($C124&amp;"!"&amp;"$E"&amp;$D124)-Data!$H$4))+INDIRECT($C124&amp;"!"&amp;"$J"&amp;$D124)</f>
        <v>0</v>
      </c>
      <c r="Q124" s="4">
        <f t="shared" ca="1" si="41"/>
        <v>0</v>
      </c>
      <c r="R124" s="6">
        <f t="shared" ca="1" si="42"/>
        <v>0</v>
      </c>
      <c r="S124" s="4">
        <f ca="1">IF(VLOOKUP(A124,Data!B:E,4)&gt;=2,K124,N124+Q124)</f>
        <v>0</v>
      </c>
      <c r="T124" s="4">
        <f ca="1">IF(VLOOKUP(A124,Data!B:E,4)&gt;=2,,K124-N124-Q124)</f>
        <v>0</v>
      </c>
      <c r="U124" s="4">
        <f t="shared" ref="U124" ca="1" si="63">SUM(K118:K124)</f>
        <v>0</v>
      </c>
      <c r="V124" t="str">
        <f t="shared" ca="1" si="44"/>
        <v>Non</v>
      </c>
      <c r="W124" cm="1">
        <f t="array" aca="1" ref="W124" ca="1">_xlfn.IFS(AND(INDIRECT($C124&amp;"!"&amp;"$G"&amp;$D124)-INDIRECT($C124&amp;"!"&amp;"$F"&amp;$D124)&lt;0.5,INDIRECT($C124&amp;"!"&amp;"$G"&amp;$D124)=1,INDIRECT($C125&amp;"!"&amp;"$F"&amp;$D125)=0),0,AND(INDIRECT($C123&amp;"!"&amp;"$G"&amp;$D123)-INDIRECT($C123&amp;"!"&amp;"$F"&amp;$D123)&lt;0.5,INDIRECT($C123&amp;"!"&amp;"$G"&amp;$D123)=1,INDIRECT($C124&amp;"!"&amp;"$F"&amp;$D124)=0),INDIRECT($C123&amp;"!"&amp;"$F"&amp;$D123),AND(INDIRECT($C123&amp;"!"&amp;"$G"&amp;$D123)-INDIRECT($C123&amp;"!"&amp;"$F"&amp;$D123)&lt;=0.5,INDIRECT($C123&amp;"!"&amp;"$G"&amp;$D123)=1,INDIRECT($C124&amp;"!"&amp;"$F"&amp;$D124)=0),Calculs!X123,AND(INDIRECT($C124&amp;"!"&amp;"$F"&amp;$D124)=0,INDIRECT($C123&amp;"!"&amp;"$G"&amp;$D123)=1),AH123,TRUE,INDIRECT($C124&amp;"!"&amp;"$F"&amp;$D124))</f>
        <v>0</v>
      </c>
      <c r="X124" cm="1">
        <f t="array" aca="1" ref="X124" ca="1">IF(AND(INDIRECT($C124&amp;"!"&amp;"$G"&amp;$D124)-INDIRECT($C124&amp;"!"&amp;"$F"&amp;$D124)&lt;0.5,INDIRECT($C124&amp;"!"&amp;"$G"&amp;$D124)=1,INDIRECT($C125&amp;"!"&amp;"$F"&amp;$D125)=0),0,IF(OR(INDIRECT($C124&amp;"!"&amp;"$G"&amp;$D124)=1,AND(INDIRECT($C124&amp;"!"&amp;"$G"&amp;$D124)&lt;&gt;1,INDIRECT($C124&amp;"!"&amp;"$G"&amp;$D124)&gt;Calculs!W124+0.5)),Calculs!W124+0.5,INDIRECT($C124&amp;"!"&amp;"$G"&amp;$D124)+ROUND(W124,0)))</f>
        <v>0</v>
      </c>
      <c r="Y124">
        <f t="shared" ca="1" si="45"/>
        <v>0</v>
      </c>
      <c r="Z124" cm="1">
        <f t="array" aca="1" ref="Z124" ca="1">IF(AND(W124=INT(W124),INDIRECT($C124&amp;"!"&amp;"$F"&amp;$D124)&lt;&gt;""),W124+1,ROUNDUP(W124,0))</f>
        <v>0</v>
      </c>
      <c r="AA124">
        <f t="shared" ca="1" si="46"/>
        <v>0</v>
      </c>
      <c r="AB124" t="str">
        <f t="shared" ca="1" si="47"/>
        <v>Oui</v>
      </c>
      <c r="AC124">
        <f t="shared" ca="1" si="48"/>
        <v>0</v>
      </c>
      <c r="AD124" t="str">
        <f t="shared" ca="1" si="10"/>
        <v>Oui</v>
      </c>
      <c r="AE124" t="str">
        <f t="shared" ca="1" si="49"/>
        <v/>
      </c>
      <c r="AF124" t="str">
        <f t="shared" ca="1" si="50"/>
        <v>Non</v>
      </c>
      <c r="AG124" cm="1">
        <f t="array" aca="1" ref="AG124" ca="1">IF(INDIRECT($C124&amp;"!"&amp;"$G"&amp;$D124)-INDIRECT($C124&amp;"!"&amp;"$F"&amp;$D124)&lt;=0.5,0,IF(AND(INDIRECT($C124&amp;"!"&amp;"$F"&amp;$D124)=0,INDIRECT($C123&amp;"!"&amp;"$G"&amp;$D123)=1),X124,INDIRECT($C124&amp;"!"&amp;"$F"&amp;$D124)))</f>
        <v>0</v>
      </c>
      <c r="AH124" cm="1">
        <f t="array" aca="1" ref="AH124" ca="1">IF(INDIRECT($C124&amp;"!"&amp;"$G"&amp;$D124)-INDIRECT($C124&amp;"!"&amp;"$F"&amp;$D124)&lt;=0.5,0,IF(OR(INDIRECT($C124&amp;"!"&amp;"$G"&amp;$D124)=1,AND(INDIRECT($C124&amp;"!"&amp;"$G"&amp;$D124)&lt;&gt;1,INDIRECT($C124&amp;"!"&amp;"$G"&amp;$D124)&gt;Calculs!AG124+0.5)),Calculs!AG124+0.5,INDIRECT($C124&amp;"!"&amp;"$G"&amp;$D124)+ROUND(AG124,0)))</f>
        <v>0</v>
      </c>
      <c r="AI124">
        <f t="shared" ca="1" si="51"/>
        <v>0</v>
      </c>
      <c r="AJ124" cm="1">
        <f t="array" aca="1" ref="AJ124" ca="1">IF(AND(AG124=INT(AG124),INDIRECT($C124&amp;"!"&amp;"$F"&amp;$D124)&lt;&gt;""),AG124+1,ROUNDUP(AG124,0))</f>
        <v>0</v>
      </c>
      <c r="AK124">
        <f t="shared" ca="1" si="52"/>
        <v>0</v>
      </c>
      <c r="AL124" t="str">
        <f t="shared" ca="1" si="53"/>
        <v>Oui</v>
      </c>
      <c r="AM124">
        <f t="shared" ca="1" si="54"/>
        <v>0</v>
      </c>
      <c r="AN124" t="str">
        <f t="shared" ca="1" si="16"/>
        <v>Oui</v>
      </c>
      <c r="AO124" t="str">
        <f t="shared" ca="1" si="55"/>
        <v/>
      </c>
    </row>
    <row r="125" spans="1:41" x14ac:dyDescent="0.25">
      <c r="A125">
        <v>123</v>
      </c>
      <c r="B125">
        <f ca="1">Data!E125</f>
        <v>1</v>
      </c>
      <c r="C125" t="s">
        <v>110</v>
      </c>
      <c r="D125">
        <v>5</v>
      </c>
      <c r="E125" t="str">
        <f t="shared" ca="1" si="37"/>
        <v>Non</v>
      </c>
      <c r="F125" t="str">
        <f ca="1">IF(Data!$D125&gt;=3,"Oui","Non")</f>
        <v>Non</v>
      </c>
      <c r="G125" s="4" t="str" cm="1">
        <f t="array" aca="1" ref="G125" ca="1">IF(OR(AND(Data!$E125=4,ISBLANK(INDIRECT($C125&amp;"!"&amp;"$D"&amp;$D125&amp;":$I"&amp;$D125))),$E125="Oui"),_xlfn.SWITCH(Informations!$E$10,"Oui",0.5,"Non",0.4,"Erreur"),"NA")</f>
        <v>NA</v>
      </c>
      <c r="H125" s="14" cm="1">
        <f t="array" aca="1" ref="H125" ca="1">_xlfn.SWITCH($G125,"NA",(INDIRECT($C125&amp;"!"&amp;"$E"&amp;$D125))-(INDIRECT($C125&amp;"!"&amp;"$D"&amp;$D125)),0.4,$G125,0.5,$G125,"Erreur","Erreur","Erreur")</f>
        <v>0</v>
      </c>
      <c r="I125" cm="1">
        <f t="array" aca="1" ref="I125" ca="1">IF($G125="NA",INDIRECT($C125&amp;"!"&amp;"$H"&amp;$D125)+INDIRECT($C125&amp;"!"&amp;"$I"&amp;$D125)+INDIRECT($C125&amp;"!"&amp;"$J"&amp;$D125),0)</f>
        <v>0</v>
      </c>
      <c r="J125" cm="1">
        <f t="array" aca="1" ref="J125" ca="1">IF($G125="NA",(INDIRECT($C125&amp;"!"&amp;"$K"&amp;$D125)),0)</f>
        <v>0</v>
      </c>
      <c r="K125" s="4">
        <f t="shared" ca="1" si="36"/>
        <v>0</v>
      </c>
      <c r="L125" s="3">
        <f t="shared" ca="1" si="38"/>
        <v>0</v>
      </c>
      <c r="M125" s="5" cm="1">
        <f t="array" aca="1" ref="M125" ca="1">IF((INDIRECT($C125&amp;"!"&amp;"$D"&amp;$D125))="",,_xlfn.IFS(INDIRECT($C125&amp;"!"&amp;"$E"&amp;$D125)&lt;(1/3),INDIRECT($C125&amp;"!"&amp;"$E"&amp;$D125)-INDIRECT($C125&amp;"!"&amp;"$D"&amp;$D125),INDIRECT($C125&amp;"!"&amp;"$E"&amp;$D125)&gt;=(1/3),Data!$H$3-(INDIRECT($C125&amp;"!"&amp;"$D"&amp;$D125))))+INDIRECT($C125&amp;"!"&amp;"$H"&amp;$D125)</f>
        <v>0</v>
      </c>
      <c r="N125" s="5">
        <f t="shared" ca="1" si="39"/>
        <v>0</v>
      </c>
      <c r="O125" s="6">
        <f t="shared" ca="1" si="40"/>
        <v>0</v>
      </c>
      <c r="P125" s="5" cm="1">
        <f t="array" aca="1" ref="P125" ca="1">IF((INDIRECT($C125&amp;"!"&amp;"$D"&amp;$D125))="",,_xlfn.IFS(INDIRECT($C125&amp;"!"&amp;"$D"&amp;$D125)&gt;(2/3),INDIRECT($C125&amp;"!"&amp;"$E"&amp;$D125)-INDIRECT($C125&amp;"!"&amp;"$D"&amp;$D125),INDIRECT($C125&amp;"!"&amp;"$D"&amp;$D125)&lt;=(2/3),INDIRECT($C125&amp;"!"&amp;"$E"&amp;$D125)-Data!$H$4))+INDIRECT($C125&amp;"!"&amp;"$J"&amp;$D125)</f>
        <v>0</v>
      </c>
      <c r="Q125" s="4">
        <f t="shared" ca="1" si="41"/>
        <v>0</v>
      </c>
      <c r="R125" s="6">
        <f t="shared" ca="1" si="42"/>
        <v>0</v>
      </c>
      <c r="S125" s="4">
        <f ca="1">IF(VLOOKUP(A125,Data!B:E,4)&gt;=2,K125,N125+Q125)</f>
        <v>0</v>
      </c>
      <c r="T125" s="4">
        <f ca="1">IF(VLOOKUP(A125,Data!B:E,4)&gt;=2,,K125-N125-Q125)</f>
        <v>0</v>
      </c>
      <c r="V125" t="str">
        <f t="shared" ca="1" si="44"/>
        <v>Non</v>
      </c>
      <c r="W125" cm="1">
        <f t="array" aca="1" ref="W125" ca="1">_xlfn.IFS(AND(INDIRECT($C125&amp;"!"&amp;"$G"&amp;$D125)-INDIRECT($C125&amp;"!"&amp;"$F"&amp;$D125)&lt;0.5,INDIRECT($C125&amp;"!"&amp;"$G"&amp;$D125)=1,INDIRECT($C126&amp;"!"&amp;"$F"&amp;$D126)=0),0,AND(INDIRECT($C124&amp;"!"&amp;"$G"&amp;$D124)-INDIRECT($C124&amp;"!"&amp;"$F"&amp;$D124)&lt;0.5,INDIRECT($C124&amp;"!"&amp;"$G"&amp;$D124)=1,INDIRECT($C125&amp;"!"&amp;"$F"&amp;$D125)=0),INDIRECT($C124&amp;"!"&amp;"$F"&amp;$D124),AND(INDIRECT($C124&amp;"!"&amp;"$G"&amp;$D124)-INDIRECT($C124&amp;"!"&amp;"$F"&amp;$D124)&lt;=0.5,INDIRECT($C124&amp;"!"&amp;"$G"&amp;$D124)=1,INDIRECT($C125&amp;"!"&amp;"$F"&amp;$D125)=0),Calculs!X124,AND(INDIRECT($C125&amp;"!"&amp;"$F"&amp;$D125)=0,INDIRECT($C124&amp;"!"&amp;"$G"&amp;$D124)=1),AH124,TRUE,INDIRECT($C125&amp;"!"&amp;"$F"&amp;$D125))</f>
        <v>0</v>
      </c>
      <c r="X125" cm="1">
        <f t="array" aca="1" ref="X125" ca="1">IF(AND(INDIRECT($C125&amp;"!"&amp;"$G"&amp;$D125)-INDIRECT($C125&amp;"!"&amp;"$F"&amp;$D125)&lt;0.5,INDIRECT($C125&amp;"!"&amp;"$G"&amp;$D125)=1,INDIRECT($C126&amp;"!"&amp;"$F"&amp;$D126)=0),0,IF(OR(INDIRECT($C125&amp;"!"&amp;"$G"&amp;$D125)=1,AND(INDIRECT($C125&amp;"!"&amp;"$G"&amp;$D125)&lt;&gt;1,INDIRECT($C125&amp;"!"&amp;"$G"&amp;$D125)&gt;Calculs!W125+0.5)),Calculs!W125+0.5,INDIRECT($C125&amp;"!"&amp;"$G"&amp;$D125)+ROUND(W125,0)))</f>
        <v>0</v>
      </c>
      <c r="Y125">
        <f t="shared" ca="1" si="45"/>
        <v>0</v>
      </c>
      <c r="Z125" cm="1">
        <f t="array" aca="1" ref="Z125" ca="1">IF(AND(W125=INT(W125),INDIRECT($C125&amp;"!"&amp;"$F"&amp;$D125)&lt;&gt;""),W125+1,ROUNDUP(W125,0))</f>
        <v>0</v>
      </c>
      <c r="AA125">
        <f t="shared" ca="1" si="46"/>
        <v>0</v>
      </c>
      <c r="AB125" t="str">
        <f t="shared" ca="1" si="47"/>
        <v>Oui</v>
      </c>
      <c r="AC125">
        <f t="shared" ca="1" si="48"/>
        <v>0</v>
      </c>
      <c r="AD125" t="str">
        <f t="shared" ca="1" si="10"/>
        <v>Oui</v>
      </c>
      <c r="AE125" t="str">
        <f t="shared" ca="1" si="49"/>
        <v/>
      </c>
      <c r="AF125" t="str">
        <f t="shared" ca="1" si="50"/>
        <v>Non</v>
      </c>
      <c r="AG125" cm="1">
        <f t="array" aca="1" ref="AG125" ca="1">IF(INDIRECT($C125&amp;"!"&amp;"$G"&amp;$D125)-INDIRECT($C125&amp;"!"&amp;"$F"&amp;$D125)&lt;=0.5,0,IF(AND(INDIRECT($C125&amp;"!"&amp;"$F"&amp;$D125)=0,INDIRECT($C124&amp;"!"&amp;"$G"&amp;$D124)=1),X125,INDIRECT($C125&amp;"!"&amp;"$F"&amp;$D125)))</f>
        <v>0</v>
      </c>
      <c r="AH125" cm="1">
        <f t="array" aca="1" ref="AH125" ca="1">IF(INDIRECT($C125&amp;"!"&amp;"$G"&amp;$D125)-INDIRECT($C125&amp;"!"&amp;"$F"&amp;$D125)&lt;=0.5,0,IF(OR(INDIRECT($C125&amp;"!"&amp;"$G"&amp;$D125)=1,AND(INDIRECT($C125&amp;"!"&amp;"$G"&amp;$D125)&lt;&gt;1,INDIRECT($C125&amp;"!"&amp;"$G"&amp;$D125)&gt;Calculs!AG125+0.5)),Calculs!AG125+0.5,INDIRECT($C125&amp;"!"&amp;"$G"&amp;$D125)+ROUND(AG125,0)))</f>
        <v>0</v>
      </c>
      <c r="AI125">
        <f t="shared" ca="1" si="51"/>
        <v>0</v>
      </c>
      <c r="AJ125" cm="1">
        <f t="array" aca="1" ref="AJ125" ca="1">IF(AND(AG125=INT(AG125),INDIRECT($C125&amp;"!"&amp;"$F"&amp;$D125)&lt;&gt;""),AG125+1,ROUNDUP(AG125,0))</f>
        <v>0</v>
      </c>
      <c r="AK125">
        <f t="shared" ca="1" si="52"/>
        <v>0</v>
      </c>
      <c r="AL125" t="str">
        <f t="shared" ca="1" si="53"/>
        <v>Oui</v>
      </c>
      <c r="AM125">
        <f t="shared" ca="1" si="54"/>
        <v>0</v>
      </c>
      <c r="AN125" t="str">
        <f t="shared" ca="1" si="16"/>
        <v>Oui</v>
      </c>
      <c r="AO125" t="str">
        <f t="shared" ca="1" si="55"/>
        <v/>
      </c>
    </row>
    <row r="126" spans="1:41" x14ac:dyDescent="0.25">
      <c r="A126">
        <v>124</v>
      </c>
      <c r="B126">
        <f ca="1">Data!E126</f>
        <v>1</v>
      </c>
      <c r="C126" t="s">
        <v>110</v>
      </c>
      <c r="D126">
        <v>6</v>
      </c>
      <c r="E126" t="str">
        <f t="shared" ca="1" si="37"/>
        <v>Non</v>
      </c>
      <c r="F126" t="str">
        <f ca="1">IF(Data!$D126&gt;=3,"Oui","Non")</f>
        <v>Non</v>
      </c>
      <c r="G126" s="4" t="str" cm="1">
        <f t="array" aca="1" ref="G126" ca="1">IF(OR(AND(Data!$E126=4,ISBLANK(INDIRECT($C126&amp;"!"&amp;"$D"&amp;$D126&amp;":$I"&amp;$D126))),$E126="Oui"),_xlfn.SWITCH(Informations!$E$10,"Oui",0.5,"Non",0.4,"Erreur"),"NA")</f>
        <v>NA</v>
      </c>
      <c r="H126" s="14" cm="1">
        <f t="array" aca="1" ref="H126" ca="1">_xlfn.SWITCH($G126,"NA",(INDIRECT($C126&amp;"!"&amp;"$E"&amp;$D126))-(INDIRECT($C126&amp;"!"&amp;"$D"&amp;$D126)),0.4,$G126,0.5,$G126,"Erreur","Erreur","Erreur")</f>
        <v>0</v>
      </c>
      <c r="I126" cm="1">
        <f t="array" aca="1" ref="I126" ca="1">IF($G126="NA",INDIRECT($C126&amp;"!"&amp;"$H"&amp;$D126)+INDIRECT($C126&amp;"!"&amp;"$I"&amp;$D126)+INDIRECT($C126&amp;"!"&amp;"$J"&amp;$D126),0)</f>
        <v>0</v>
      </c>
      <c r="J126" cm="1">
        <f t="array" aca="1" ref="J126" ca="1">IF($G126="NA",(INDIRECT($C126&amp;"!"&amp;"$K"&amp;$D126)),0)</f>
        <v>0</v>
      </c>
      <c r="K126" s="4">
        <f t="shared" ca="1" si="36"/>
        <v>0</v>
      </c>
      <c r="L126" s="3">
        <f t="shared" ca="1" si="38"/>
        <v>0</v>
      </c>
      <c r="M126" s="5" cm="1">
        <f t="array" aca="1" ref="M126" ca="1">IF((INDIRECT($C126&amp;"!"&amp;"$D"&amp;$D126))="",,_xlfn.IFS(INDIRECT($C126&amp;"!"&amp;"$E"&amp;$D126)&lt;(1/3),INDIRECT($C126&amp;"!"&amp;"$E"&amp;$D126)-INDIRECT($C126&amp;"!"&amp;"$D"&amp;$D126),INDIRECT($C126&amp;"!"&amp;"$E"&amp;$D126)&gt;=(1/3),Data!$H$3-(INDIRECT($C126&amp;"!"&amp;"$D"&amp;$D126))))+INDIRECT($C126&amp;"!"&amp;"$H"&amp;$D126)</f>
        <v>0</v>
      </c>
      <c r="N126" s="5">
        <f t="shared" ca="1" si="39"/>
        <v>0</v>
      </c>
      <c r="O126" s="6">
        <f t="shared" ca="1" si="40"/>
        <v>0</v>
      </c>
      <c r="P126" s="5" cm="1">
        <f t="array" aca="1" ref="P126" ca="1">IF((INDIRECT($C126&amp;"!"&amp;"$D"&amp;$D126))="",,_xlfn.IFS(INDIRECT($C126&amp;"!"&amp;"$D"&amp;$D126)&gt;(2/3),INDIRECT($C126&amp;"!"&amp;"$E"&amp;$D126)-INDIRECT($C126&amp;"!"&amp;"$D"&amp;$D126),INDIRECT($C126&amp;"!"&amp;"$D"&amp;$D126)&lt;=(2/3),INDIRECT($C126&amp;"!"&amp;"$E"&amp;$D126)-Data!$H$4))+INDIRECT($C126&amp;"!"&amp;"$J"&amp;$D126)</f>
        <v>0</v>
      </c>
      <c r="Q126" s="4">
        <f t="shared" ca="1" si="41"/>
        <v>0</v>
      </c>
      <c r="R126" s="6">
        <f t="shared" ca="1" si="42"/>
        <v>0</v>
      </c>
      <c r="S126" s="4">
        <f ca="1">IF(VLOOKUP(A126,Data!B:E,4)&gt;=2,K126,N126+Q126)</f>
        <v>0</v>
      </c>
      <c r="T126" s="4">
        <f ca="1">IF(VLOOKUP(A126,Data!B:E,4)&gt;=2,,K126-N126-Q126)</f>
        <v>0</v>
      </c>
      <c r="V126" t="str">
        <f t="shared" ca="1" si="44"/>
        <v>Non</v>
      </c>
      <c r="W126" cm="1">
        <f t="array" aca="1" ref="W126" ca="1">_xlfn.IFS(AND(INDIRECT($C126&amp;"!"&amp;"$G"&amp;$D126)-INDIRECT($C126&amp;"!"&amp;"$F"&amp;$D126)&lt;0.5,INDIRECT($C126&amp;"!"&amp;"$G"&amp;$D126)=1,INDIRECT($C127&amp;"!"&amp;"$F"&amp;$D127)=0),0,AND(INDIRECT($C125&amp;"!"&amp;"$G"&amp;$D125)-INDIRECT($C125&amp;"!"&amp;"$F"&amp;$D125)&lt;0.5,INDIRECT($C125&amp;"!"&amp;"$G"&amp;$D125)=1,INDIRECT($C126&amp;"!"&amp;"$F"&amp;$D126)=0),INDIRECT($C125&amp;"!"&amp;"$F"&amp;$D125),AND(INDIRECT($C125&amp;"!"&amp;"$G"&amp;$D125)-INDIRECT($C125&amp;"!"&amp;"$F"&amp;$D125)&lt;=0.5,INDIRECT($C125&amp;"!"&amp;"$G"&amp;$D125)=1,INDIRECT($C126&amp;"!"&amp;"$F"&amp;$D126)=0),Calculs!X125,AND(INDIRECT($C126&amp;"!"&amp;"$F"&amp;$D126)=0,INDIRECT($C125&amp;"!"&amp;"$G"&amp;$D125)=1),AH125,TRUE,INDIRECT($C126&amp;"!"&amp;"$F"&amp;$D126))</f>
        <v>0</v>
      </c>
      <c r="X126" cm="1">
        <f t="array" aca="1" ref="X126" ca="1">IF(AND(INDIRECT($C126&amp;"!"&amp;"$G"&amp;$D126)-INDIRECT($C126&amp;"!"&amp;"$F"&amp;$D126)&lt;0.5,INDIRECT($C126&amp;"!"&amp;"$G"&amp;$D126)=1,INDIRECT($C127&amp;"!"&amp;"$F"&amp;$D127)=0),0,IF(OR(INDIRECT($C126&amp;"!"&amp;"$G"&amp;$D126)=1,AND(INDIRECT($C126&amp;"!"&amp;"$G"&amp;$D126)&lt;&gt;1,INDIRECT($C126&amp;"!"&amp;"$G"&amp;$D126)&gt;Calculs!W126+0.5)),Calculs!W126+0.5,INDIRECT($C126&amp;"!"&amp;"$G"&amp;$D126)+ROUND(W126,0)))</f>
        <v>0</v>
      </c>
      <c r="Y126">
        <f t="shared" ca="1" si="45"/>
        <v>0</v>
      </c>
      <c r="Z126" cm="1">
        <f t="array" aca="1" ref="Z126" ca="1">IF(AND(W126=INT(W126),INDIRECT($C126&amp;"!"&amp;"$F"&amp;$D126)&lt;&gt;""),W126+1,ROUNDUP(W126,0))</f>
        <v>0</v>
      </c>
      <c r="AA126">
        <f t="shared" ca="1" si="46"/>
        <v>0</v>
      </c>
      <c r="AB126" t="str">
        <f t="shared" ca="1" si="47"/>
        <v>Oui</v>
      </c>
      <c r="AC126">
        <f t="shared" ca="1" si="48"/>
        <v>0</v>
      </c>
      <c r="AD126" t="str">
        <f t="shared" ca="1" si="10"/>
        <v>Oui</v>
      </c>
      <c r="AE126" t="str">
        <f t="shared" ca="1" si="49"/>
        <v/>
      </c>
      <c r="AF126" t="str">
        <f t="shared" ca="1" si="50"/>
        <v>Non</v>
      </c>
      <c r="AG126" cm="1">
        <f t="array" aca="1" ref="AG126" ca="1">IF(INDIRECT($C126&amp;"!"&amp;"$G"&amp;$D126)-INDIRECT($C126&amp;"!"&amp;"$F"&amp;$D126)&lt;=0.5,0,IF(AND(INDIRECT($C126&amp;"!"&amp;"$F"&amp;$D126)=0,INDIRECT($C125&amp;"!"&amp;"$G"&amp;$D125)=1),X126,INDIRECT($C126&amp;"!"&amp;"$F"&amp;$D126)))</f>
        <v>0</v>
      </c>
      <c r="AH126" cm="1">
        <f t="array" aca="1" ref="AH126" ca="1">IF(INDIRECT($C126&amp;"!"&amp;"$G"&amp;$D126)-INDIRECT($C126&amp;"!"&amp;"$F"&amp;$D126)&lt;=0.5,0,IF(OR(INDIRECT($C126&amp;"!"&amp;"$G"&amp;$D126)=1,AND(INDIRECT($C126&amp;"!"&amp;"$G"&amp;$D126)&lt;&gt;1,INDIRECT($C126&amp;"!"&amp;"$G"&amp;$D126)&gt;Calculs!AG126+0.5)),Calculs!AG126+0.5,INDIRECT($C126&amp;"!"&amp;"$G"&amp;$D126)+ROUND(AG126,0)))</f>
        <v>0</v>
      </c>
      <c r="AI126">
        <f t="shared" ca="1" si="51"/>
        <v>0</v>
      </c>
      <c r="AJ126" cm="1">
        <f t="array" aca="1" ref="AJ126" ca="1">IF(AND(AG126=INT(AG126),INDIRECT($C126&amp;"!"&amp;"$F"&amp;$D126)&lt;&gt;""),AG126+1,ROUNDUP(AG126,0))</f>
        <v>0</v>
      </c>
      <c r="AK126">
        <f t="shared" ca="1" si="52"/>
        <v>0</v>
      </c>
      <c r="AL126" t="str">
        <f t="shared" ca="1" si="53"/>
        <v>Oui</v>
      </c>
      <c r="AM126">
        <f t="shared" ca="1" si="54"/>
        <v>0</v>
      </c>
      <c r="AN126" t="str">
        <f t="shared" ca="1" si="16"/>
        <v>Oui</v>
      </c>
      <c r="AO126" t="str">
        <f t="shared" ca="1" si="55"/>
        <v/>
      </c>
    </row>
    <row r="127" spans="1:41" x14ac:dyDescent="0.25">
      <c r="A127">
        <v>125</v>
      </c>
      <c r="B127">
        <f ca="1">Data!E127</f>
        <v>1</v>
      </c>
      <c r="C127" t="s">
        <v>110</v>
      </c>
      <c r="D127">
        <v>7</v>
      </c>
      <c r="E127" t="str">
        <f t="shared" ca="1" si="37"/>
        <v>Non</v>
      </c>
      <c r="F127" t="str">
        <f ca="1">IF(Data!$D127&gt;=3,"Oui","Non")</f>
        <v>Non</v>
      </c>
      <c r="G127" s="4" t="str" cm="1">
        <f t="array" aca="1" ref="G127" ca="1">IF(OR(AND(Data!$E127=4,ISBLANK(INDIRECT($C127&amp;"!"&amp;"$D"&amp;$D127&amp;":$I"&amp;$D127))),$E127="Oui"),_xlfn.SWITCH(Informations!$E$10,"Oui",0.5,"Non",0.4,"Erreur"),"NA")</f>
        <v>NA</v>
      </c>
      <c r="H127" s="14" cm="1">
        <f t="array" aca="1" ref="H127" ca="1">_xlfn.SWITCH($G127,"NA",(INDIRECT($C127&amp;"!"&amp;"$E"&amp;$D127))-(INDIRECT($C127&amp;"!"&amp;"$D"&amp;$D127)),0.4,$G127,0.5,$G127,"Erreur","Erreur","Erreur")</f>
        <v>0</v>
      </c>
      <c r="I127" cm="1">
        <f t="array" aca="1" ref="I127" ca="1">IF($G127="NA",INDIRECT($C127&amp;"!"&amp;"$H"&amp;$D127)+INDIRECT($C127&amp;"!"&amp;"$I"&amp;$D127)+INDIRECT($C127&amp;"!"&amp;"$J"&amp;$D127),0)</f>
        <v>0</v>
      </c>
      <c r="J127" cm="1">
        <f t="array" aca="1" ref="J127" ca="1">IF($G127="NA",(INDIRECT($C127&amp;"!"&amp;"$K"&amp;$D127)),0)</f>
        <v>0</v>
      </c>
      <c r="K127" s="4">
        <f t="shared" ca="1" si="36"/>
        <v>0</v>
      </c>
      <c r="L127" s="3">
        <f t="shared" ca="1" si="38"/>
        <v>0</v>
      </c>
      <c r="M127" s="5" cm="1">
        <f t="array" aca="1" ref="M127" ca="1">IF((INDIRECT($C127&amp;"!"&amp;"$D"&amp;$D127))="",,_xlfn.IFS(INDIRECT($C127&amp;"!"&amp;"$E"&amp;$D127)&lt;(1/3),INDIRECT($C127&amp;"!"&amp;"$E"&amp;$D127)-INDIRECT($C127&amp;"!"&amp;"$D"&amp;$D127),INDIRECT($C127&amp;"!"&amp;"$E"&amp;$D127)&gt;=(1/3),Data!$H$3-(INDIRECT($C127&amp;"!"&amp;"$D"&amp;$D127))))+INDIRECT($C127&amp;"!"&amp;"$H"&amp;$D127)</f>
        <v>0</v>
      </c>
      <c r="N127" s="5">
        <f t="shared" ca="1" si="39"/>
        <v>0</v>
      </c>
      <c r="O127" s="6">
        <f t="shared" ca="1" si="40"/>
        <v>0</v>
      </c>
      <c r="P127" s="5" cm="1">
        <f t="array" aca="1" ref="P127" ca="1">IF((INDIRECT($C127&amp;"!"&amp;"$D"&amp;$D127))="",,_xlfn.IFS(INDIRECT($C127&amp;"!"&amp;"$D"&amp;$D127)&gt;(2/3),INDIRECT($C127&amp;"!"&amp;"$E"&amp;$D127)-INDIRECT($C127&amp;"!"&amp;"$D"&amp;$D127),INDIRECT($C127&amp;"!"&amp;"$D"&amp;$D127)&lt;=(2/3),INDIRECT($C127&amp;"!"&amp;"$E"&amp;$D127)-Data!$H$4))+INDIRECT($C127&amp;"!"&amp;"$J"&amp;$D127)</f>
        <v>0</v>
      </c>
      <c r="Q127" s="4">
        <f t="shared" ca="1" si="41"/>
        <v>0</v>
      </c>
      <c r="R127" s="6">
        <f t="shared" ca="1" si="42"/>
        <v>0</v>
      </c>
      <c r="S127" s="4">
        <f ca="1">IF(VLOOKUP(A127,Data!B:E,4)&gt;=2,K127,N127+Q127)</f>
        <v>0</v>
      </c>
      <c r="T127" s="4">
        <f ca="1">IF(VLOOKUP(A127,Data!B:E,4)&gt;=2,,K127-N127-Q127)</f>
        <v>0</v>
      </c>
      <c r="V127" t="str">
        <f t="shared" ca="1" si="44"/>
        <v>Non</v>
      </c>
      <c r="W127" cm="1">
        <f t="array" aca="1" ref="W127" ca="1">_xlfn.IFS(AND(INDIRECT($C127&amp;"!"&amp;"$G"&amp;$D127)-INDIRECT($C127&amp;"!"&amp;"$F"&amp;$D127)&lt;0.5,INDIRECT($C127&amp;"!"&amp;"$G"&amp;$D127)=1,INDIRECT($C128&amp;"!"&amp;"$F"&amp;$D128)=0),0,AND(INDIRECT($C126&amp;"!"&amp;"$G"&amp;$D126)-INDIRECT($C126&amp;"!"&amp;"$F"&amp;$D126)&lt;0.5,INDIRECT($C126&amp;"!"&amp;"$G"&amp;$D126)=1,INDIRECT($C127&amp;"!"&amp;"$F"&amp;$D127)=0),INDIRECT($C126&amp;"!"&amp;"$F"&amp;$D126),AND(INDIRECT($C126&amp;"!"&amp;"$G"&amp;$D126)-INDIRECT($C126&amp;"!"&amp;"$F"&amp;$D126)&lt;=0.5,INDIRECT($C126&amp;"!"&amp;"$G"&amp;$D126)=1,INDIRECT($C127&amp;"!"&amp;"$F"&amp;$D127)=0),Calculs!X126,AND(INDIRECT($C127&amp;"!"&amp;"$F"&amp;$D127)=0,INDIRECT($C126&amp;"!"&amp;"$G"&amp;$D126)=1),AH126,TRUE,INDIRECT($C127&amp;"!"&amp;"$F"&amp;$D127))</f>
        <v>0</v>
      </c>
      <c r="X127" cm="1">
        <f t="array" aca="1" ref="X127" ca="1">IF(AND(INDIRECT($C127&amp;"!"&amp;"$G"&amp;$D127)-INDIRECT($C127&amp;"!"&amp;"$F"&amp;$D127)&lt;0.5,INDIRECT($C127&amp;"!"&amp;"$G"&amp;$D127)=1,INDIRECT($C128&amp;"!"&amp;"$F"&amp;$D128)=0),0,IF(OR(INDIRECT($C127&amp;"!"&amp;"$G"&amp;$D127)=1,AND(INDIRECT($C127&amp;"!"&amp;"$G"&amp;$D127)&lt;&gt;1,INDIRECT($C127&amp;"!"&amp;"$G"&amp;$D127)&gt;Calculs!W127+0.5)),Calculs!W127+0.5,INDIRECT($C127&amp;"!"&amp;"$G"&amp;$D127)+ROUND(W127,0)))</f>
        <v>0</v>
      </c>
      <c r="Y127">
        <f t="shared" ca="1" si="45"/>
        <v>0</v>
      </c>
      <c r="Z127" cm="1">
        <f t="array" aca="1" ref="Z127" ca="1">IF(AND(W127=INT(W127),INDIRECT($C127&amp;"!"&amp;"$F"&amp;$D127)&lt;&gt;""),W127+1,ROUNDUP(W127,0))</f>
        <v>0</v>
      </c>
      <c r="AA127">
        <f t="shared" ca="1" si="46"/>
        <v>0</v>
      </c>
      <c r="AB127" t="str">
        <f t="shared" ca="1" si="47"/>
        <v>Oui</v>
      </c>
      <c r="AC127">
        <f t="shared" ca="1" si="48"/>
        <v>0</v>
      </c>
      <c r="AD127" t="str">
        <f t="shared" ca="1" si="10"/>
        <v>Oui</v>
      </c>
      <c r="AE127" t="str">
        <f t="shared" ca="1" si="49"/>
        <v/>
      </c>
      <c r="AF127" t="str">
        <f t="shared" ca="1" si="50"/>
        <v>Non</v>
      </c>
      <c r="AG127" cm="1">
        <f t="array" aca="1" ref="AG127" ca="1">IF(INDIRECT($C127&amp;"!"&amp;"$G"&amp;$D127)-INDIRECT($C127&amp;"!"&amp;"$F"&amp;$D127)&lt;=0.5,0,IF(AND(INDIRECT($C127&amp;"!"&amp;"$F"&amp;$D127)=0,INDIRECT($C126&amp;"!"&amp;"$G"&amp;$D126)=1),X127,INDIRECT($C127&amp;"!"&amp;"$F"&amp;$D127)))</f>
        <v>0</v>
      </c>
      <c r="AH127" cm="1">
        <f t="array" aca="1" ref="AH127" ca="1">IF(INDIRECT($C127&amp;"!"&amp;"$G"&amp;$D127)-INDIRECT($C127&amp;"!"&amp;"$F"&amp;$D127)&lt;=0.5,0,IF(OR(INDIRECT($C127&amp;"!"&amp;"$G"&amp;$D127)=1,AND(INDIRECT($C127&amp;"!"&amp;"$G"&amp;$D127)&lt;&gt;1,INDIRECT($C127&amp;"!"&amp;"$G"&amp;$D127)&gt;Calculs!AG127+0.5)),Calculs!AG127+0.5,INDIRECT($C127&amp;"!"&amp;"$G"&amp;$D127)+ROUND(AG127,0)))</f>
        <v>0</v>
      </c>
      <c r="AI127">
        <f t="shared" ca="1" si="51"/>
        <v>0</v>
      </c>
      <c r="AJ127" cm="1">
        <f t="array" aca="1" ref="AJ127" ca="1">IF(AND(AG127=INT(AG127),INDIRECT($C127&amp;"!"&amp;"$F"&amp;$D127)&lt;&gt;""),AG127+1,ROUNDUP(AG127,0))</f>
        <v>0</v>
      </c>
      <c r="AK127">
        <f t="shared" ca="1" si="52"/>
        <v>0</v>
      </c>
      <c r="AL127" t="str">
        <f t="shared" ca="1" si="53"/>
        <v>Oui</v>
      </c>
      <c r="AM127">
        <f t="shared" ca="1" si="54"/>
        <v>0</v>
      </c>
      <c r="AN127" t="str">
        <f t="shared" ca="1" si="16"/>
        <v>Oui</v>
      </c>
      <c r="AO127" t="str">
        <f t="shared" ca="1" si="55"/>
        <v/>
      </c>
    </row>
    <row r="128" spans="1:41" x14ac:dyDescent="0.25">
      <c r="A128">
        <v>126</v>
      </c>
      <c r="B128">
        <f ca="1">Data!E128</f>
        <v>2</v>
      </c>
      <c r="C128" t="s">
        <v>110</v>
      </c>
      <c r="D128">
        <v>8</v>
      </c>
      <c r="E128" t="str">
        <f t="shared" ca="1" si="37"/>
        <v>Non</v>
      </c>
      <c r="F128" t="str">
        <f ca="1">IF(Data!$D128&gt;=3,"Oui","Non")</f>
        <v>Non</v>
      </c>
      <c r="G128" s="4" t="str" cm="1">
        <f t="array" aca="1" ref="G128" ca="1">IF(OR(AND(Data!$E128=4,ISBLANK(INDIRECT($C128&amp;"!"&amp;"$D"&amp;$D128&amp;":$I"&amp;$D128))),$E128="Oui"),_xlfn.SWITCH(Informations!$E$10,"Oui",0.5,"Non",0.4,"Erreur"),"NA")</f>
        <v>NA</v>
      </c>
      <c r="H128" s="14" cm="1">
        <f t="array" aca="1" ref="H128" ca="1">_xlfn.SWITCH($G128,"NA",(INDIRECT($C128&amp;"!"&amp;"$E"&amp;$D128))-(INDIRECT($C128&amp;"!"&amp;"$D"&amp;$D128)),0.4,$G128,0.5,$G128,"Erreur","Erreur","Erreur")</f>
        <v>0</v>
      </c>
      <c r="I128" cm="1">
        <f t="array" aca="1" ref="I128" ca="1">IF($G128="NA",INDIRECT($C128&amp;"!"&amp;"$H"&amp;$D128)+INDIRECT($C128&amp;"!"&amp;"$I"&amp;$D128)+INDIRECT($C128&amp;"!"&amp;"$J"&amp;$D128),0)</f>
        <v>0</v>
      </c>
      <c r="J128" cm="1">
        <f t="array" aca="1" ref="J128" ca="1">IF($G128="NA",(INDIRECT($C128&amp;"!"&amp;"$K"&amp;$D128)),0)</f>
        <v>0</v>
      </c>
      <c r="K128" s="4">
        <f t="shared" ca="1" si="36"/>
        <v>0</v>
      </c>
      <c r="L128" s="3">
        <f t="shared" ca="1" si="38"/>
        <v>0</v>
      </c>
      <c r="M128" s="5" cm="1">
        <f t="array" aca="1" ref="M128" ca="1">IF((INDIRECT($C128&amp;"!"&amp;"$D"&amp;$D128))="",,_xlfn.IFS(INDIRECT($C128&amp;"!"&amp;"$E"&amp;$D128)&lt;(1/3),INDIRECT($C128&amp;"!"&amp;"$E"&amp;$D128)-INDIRECT($C128&amp;"!"&amp;"$D"&amp;$D128),INDIRECT($C128&amp;"!"&amp;"$E"&amp;$D128)&gt;=(1/3),Data!$H$3-(INDIRECT($C128&amp;"!"&amp;"$D"&amp;$D128))))+INDIRECT($C128&amp;"!"&amp;"$H"&amp;$D128)</f>
        <v>0</v>
      </c>
      <c r="N128" s="5">
        <f t="shared" ca="1" si="39"/>
        <v>0</v>
      </c>
      <c r="O128" s="6">
        <f t="shared" ca="1" si="40"/>
        <v>0</v>
      </c>
      <c r="P128" s="5" cm="1">
        <f t="array" aca="1" ref="P128" ca="1">IF((INDIRECT($C128&amp;"!"&amp;"$D"&amp;$D128))="",,_xlfn.IFS(INDIRECT($C128&amp;"!"&amp;"$D"&amp;$D128)&gt;(2/3),INDIRECT($C128&amp;"!"&amp;"$E"&amp;$D128)-INDIRECT($C128&amp;"!"&amp;"$D"&amp;$D128),INDIRECT($C128&amp;"!"&amp;"$D"&amp;$D128)&lt;=(2/3),INDIRECT($C128&amp;"!"&amp;"$E"&amp;$D128)-Data!$H$4))+INDIRECT($C128&amp;"!"&amp;"$J"&amp;$D128)</f>
        <v>0</v>
      </c>
      <c r="Q128" s="4">
        <f t="shared" ca="1" si="41"/>
        <v>0</v>
      </c>
      <c r="R128" s="6">
        <f t="shared" ca="1" si="42"/>
        <v>0</v>
      </c>
      <c r="S128" s="4">
        <f ca="1">IF(VLOOKUP(A128,Data!B:E,4)&gt;=2,K128,N128+Q128)</f>
        <v>0</v>
      </c>
      <c r="T128" s="4">
        <f ca="1">IF(VLOOKUP(A128,Data!B:E,4)&gt;=2,,K128-N128-Q128)</f>
        <v>0</v>
      </c>
      <c r="V128" t="str">
        <f t="shared" ca="1" si="44"/>
        <v>Non</v>
      </c>
      <c r="W128" cm="1">
        <f t="array" aca="1" ref="W128" ca="1">_xlfn.IFS(AND(INDIRECT($C128&amp;"!"&amp;"$G"&amp;$D128)-INDIRECT($C128&amp;"!"&amp;"$F"&amp;$D128)&lt;0.5,INDIRECT($C128&amp;"!"&amp;"$G"&amp;$D128)=1,INDIRECT($C129&amp;"!"&amp;"$F"&amp;$D129)=0),0,AND(INDIRECT($C127&amp;"!"&amp;"$G"&amp;$D127)-INDIRECT($C127&amp;"!"&amp;"$F"&amp;$D127)&lt;0.5,INDIRECT($C127&amp;"!"&amp;"$G"&amp;$D127)=1,INDIRECT($C128&amp;"!"&amp;"$F"&amp;$D128)=0),INDIRECT($C127&amp;"!"&amp;"$F"&amp;$D127),AND(INDIRECT($C127&amp;"!"&amp;"$G"&amp;$D127)-INDIRECT($C127&amp;"!"&amp;"$F"&amp;$D127)&lt;=0.5,INDIRECT($C127&amp;"!"&amp;"$G"&amp;$D127)=1,INDIRECT($C128&amp;"!"&amp;"$F"&amp;$D128)=0),Calculs!X127,AND(INDIRECT($C128&amp;"!"&amp;"$F"&amp;$D128)=0,INDIRECT($C127&amp;"!"&amp;"$G"&amp;$D127)=1),AH127,TRUE,INDIRECT($C128&amp;"!"&amp;"$F"&amp;$D128))</f>
        <v>0</v>
      </c>
      <c r="X128" cm="1">
        <f t="array" aca="1" ref="X128" ca="1">IF(AND(INDIRECT($C128&amp;"!"&amp;"$G"&amp;$D128)-INDIRECT($C128&amp;"!"&amp;"$F"&amp;$D128)&lt;0.5,INDIRECT($C128&amp;"!"&amp;"$G"&amp;$D128)=1,INDIRECT($C129&amp;"!"&amp;"$F"&amp;$D129)=0),0,IF(OR(INDIRECT($C128&amp;"!"&amp;"$G"&amp;$D128)=1,AND(INDIRECT($C128&amp;"!"&amp;"$G"&amp;$D128)&lt;&gt;1,INDIRECT($C128&amp;"!"&amp;"$G"&amp;$D128)&gt;Calculs!W128+0.5)),Calculs!W128+0.5,INDIRECT($C128&amp;"!"&amp;"$G"&amp;$D128)+ROUND(W128,0)))</f>
        <v>0</v>
      </c>
      <c r="Y128">
        <f t="shared" ca="1" si="45"/>
        <v>0</v>
      </c>
      <c r="Z128" cm="1">
        <f t="array" aca="1" ref="Z128" ca="1">IF(AND(W128=INT(W128),INDIRECT($C128&amp;"!"&amp;"$F"&amp;$D128)&lt;&gt;""),W128+1,ROUNDUP(W128,0))</f>
        <v>0</v>
      </c>
      <c r="AA128">
        <f t="shared" ca="1" si="46"/>
        <v>0</v>
      </c>
      <c r="AB128" t="str">
        <f t="shared" ca="1" si="47"/>
        <v>Oui</v>
      </c>
      <c r="AC128">
        <f t="shared" ca="1" si="48"/>
        <v>0</v>
      </c>
      <c r="AD128" t="str">
        <f t="shared" ca="1" si="10"/>
        <v>Oui</v>
      </c>
      <c r="AE128" t="str">
        <f t="shared" ca="1" si="49"/>
        <v/>
      </c>
      <c r="AF128" t="str">
        <f t="shared" ca="1" si="50"/>
        <v>Non</v>
      </c>
      <c r="AG128" cm="1">
        <f t="array" aca="1" ref="AG128" ca="1">IF(INDIRECT($C128&amp;"!"&amp;"$G"&amp;$D128)-INDIRECT($C128&amp;"!"&amp;"$F"&amp;$D128)&lt;=0.5,0,IF(AND(INDIRECT($C128&amp;"!"&amp;"$F"&amp;$D128)=0,INDIRECT($C127&amp;"!"&amp;"$G"&amp;$D127)=1),X128,INDIRECT($C128&amp;"!"&amp;"$F"&amp;$D128)))</f>
        <v>0</v>
      </c>
      <c r="AH128" cm="1">
        <f t="array" aca="1" ref="AH128" ca="1">IF(INDIRECT($C128&amp;"!"&amp;"$G"&amp;$D128)-INDIRECT($C128&amp;"!"&amp;"$F"&amp;$D128)&lt;=0.5,0,IF(OR(INDIRECT($C128&amp;"!"&amp;"$G"&amp;$D128)=1,AND(INDIRECT($C128&amp;"!"&amp;"$G"&amp;$D128)&lt;&gt;1,INDIRECT($C128&amp;"!"&amp;"$G"&amp;$D128)&gt;Calculs!AG128+0.5)),Calculs!AG128+0.5,INDIRECT($C128&amp;"!"&amp;"$G"&amp;$D128)+ROUND(AG128,0)))</f>
        <v>0</v>
      </c>
      <c r="AI128">
        <f t="shared" ca="1" si="51"/>
        <v>0</v>
      </c>
      <c r="AJ128" cm="1">
        <f t="array" aca="1" ref="AJ128" ca="1">IF(AND(AG128=INT(AG128),INDIRECT($C128&amp;"!"&amp;"$F"&amp;$D128)&lt;&gt;""),AG128+1,ROUNDUP(AG128,0))</f>
        <v>0</v>
      </c>
      <c r="AK128">
        <f t="shared" ca="1" si="52"/>
        <v>0</v>
      </c>
      <c r="AL128" t="str">
        <f t="shared" ca="1" si="53"/>
        <v>Oui</v>
      </c>
      <c r="AM128">
        <f t="shared" ca="1" si="54"/>
        <v>0</v>
      </c>
      <c r="AN128" t="str">
        <f t="shared" ca="1" si="16"/>
        <v>Oui</v>
      </c>
      <c r="AO128" t="str">
        <f t="shared" ca="1" si="55"/>
        <v/>
      </c>
    </row>
    <row r="129" spans="1:41" x14ac:dyDescent="0.25">
      <c r="A129">
        <v>127</v>
      </c>
      <c r="B129">
        <f ca="1">Data!E129</f>
        <v>3</v>
      </c>
      <c r="C129" t="s">
        <v>110</v>
      </c>
      <c r="D129">
        <v>9</v>
      </c>
      <c r="E129" t="str">
        <f t="shared" ca="1" si="37"/>
        <v>Non</v>
      </c>
      <c r="F129" t="str">
        <f ca="1">IF(Data!$D129&gt;=3,"Oui","Non")</f>
        <v>Non</v>
      </c>
      <c r="G129" s="4" t="str" cm="1">
        <f t="array" aca="1" ref="G129" ca="1">IF(OR(AND(Data!$E129=4,ISBLANK(INDIRECT($C129&amp;"!"&amp;"$D"&amp;$D129&amp;":$I"&amp;$D129))),$E129="Oui"),_xlfn.SWITCH(Informations!$E$10,"Oui",0.5,"Non",0.4,"Erreur"),"NA")</f>
        <v>NA</v>
      </c>
      <c r="H129" s="14" cm="1">
        <f t="array" aca="1" ref="H129" ca="1">_xlfn.SWITCH($G129,"NA",(INDIRECT($C129&amp;"!"&amp;"$E"&amp;$D129))-(INDIRECT($C129&amp;"!"&amp;"$D"&amp;$D129)),0.4,$G129,0.5,$G129,"Erreur","Erreur","Erreur")</f>
        <v>0</v>
      </c>
      <c r="I129" cm="1">
        <f t="array" aca="1" ref="I129" ca="1">IF($G129="NA",INDIRECT($C129&amp;"!"&amp;"$H"&amp;$D129)+INDIRECT($C129&amp;"!"&amp;"$I"&amp;$D129)+INDIRECT($C129&amp;"!"&amp;"$J"&amp;$D129),0)</f>
        <v>0</v>
      </c>
      <c r="J129" cm="1">
        <f t="array" aca="1" ref="J129" ca="1">IF($G129="NA",(INDIRECT($C129&amp;"!"&amp;"$K"&amp;$D129)),0)</f>
        <v>0</v>
      </c>
      <c r="K129" s="4">
        <f t="shared" ca="1" si="36"/>
        <v>0</v>
      </c>
      <c r="L129" s="3">
        <f t="shared" ca="1" si="38"/>
        <v>0</v>
      </c>
      <c r="M129" s="5" cm="1">
        <f t="array" aca="1" ref="M129" ca="1">IF((INDIRECT($C129&amp;"!"&amp;"$D"&amp;$D129))="",,_xlfn.IFS(INDIRECT($C129&amp;"!"&amp;"$E"&amp;$D129)&lt;(1/3),INDIRECT($C129&amp;"!"&amp;"$E"&amp;$D129)-INDIRECT($C129&amp;"!"&amp;"$D"&amp;$D129),INDIRECT($C129&amp;"!"&amp;"$E"&amp;$D129)&gt;=(1/3),Data!$H$3-(INDIRECT($C129&amp;"!"&amp;"$D"&amp;$D129))))+INDIRECT($C129&amp;"!"&amp;"$H"&amp;$D129)</f>
        <v>0</v>
      </c>
      <c r="N129" s="5">
        <f t="shared" ca="1" si="39"/>
        <v>0</v>
      </c>
      <c r="O129" s="6">
        <f t="shared" ca="1" si="40"/>
        <v>0</v>
      </c>
      <c r="P129" s="5" cm="1">
        <f t="array" aca="1" ref="P129" ca="1">IF((INDIRECT($C129&amp;"!"&amp;"$D"&amp;$D129))="",,_xlfn.IFS(INDIRECT($C129&amp;"!"&amp;"$D"&amp;$D129)&gt;(2/3),INDIRECT($C129&amp;"!"&amp;"$E"&amp;$D129)-INDIRECT($C129&amp;"!"&amp;"$D"&amp;$D129),INDIRECT($C129&amp;"!"&amp;"$D"&amp;$D129)&lt;=(2/3),INDIRECT($C129&amp;"!"&amp;"$E"&amp;$D129)-Data!$H$4))+INDIRECT($C129&amp;"!"&amp;"$J"&amp;$D129)</f>
        <v>0</v>
      </c>
      <c r="Q129" s="4">
        <f t="shared" ca="1" si="41"/>
        <v>0</v>
      </c>
      <c r="R129" s="6">
        <f t="shared" ca="1" si="42"/>
        <v>0</v>
      </c>
      <c r="S129" s="4">
        <f ca="1">IF(VLOOKUP(A129,Data!B:E,4)&gt;=2,K129,N129+Q129)</f>
        <v>0</v>
      </c>
      <c r="T129" s="4">
        <f ca="1">IF(VLOOKUP(A129,Data!B:E,4)&gt;=2,,K129-N129-Q129)</f>
        <v>0</v>
      </c>
      <c r="V129" t="str">
        <f t="shared" ca="1" si="44"/>
        <v>Non</v>
      </c>
      <c r="W129" cm="1">
        <f t="array" aca="1" ref="W129" ca="1">_xlfn.IFS(AND(INDIRECT($C129&amp;"!"&amp;"$G"&amp;$D129)-INDIRECT($C129&amp;"!"&amp;"$F"&amp;$D129)&lt;0.5,INDIRECT($C129&amp;"!"&amp;"$G"&amp;$D129)=1,INDIRECT($C130&amp;"!"&amp;"$F"&amp;$D130)=0),0,AND(INDIRECT($C128&amp;"!"&amp;"$G"&amp;$D128)-INDIRECT($C128&amp;"!"&amp;"$F"&amp;$D128)&lt;0.5,INDIRECT($C128&amp;"!"&amp;"$G"&amp;$D128)=1,INDIRECT($C129&amp;"!"&amp;"$F"&amp;$D129)=0),INDIRECT($C128&amp;"!"&amp;"$F"&amp;$D128),AND(INDIRECT($C128&amp;"!"&amp;"$G"&amp;$D128)-INDIRECT($C128&amp;"!"&amp;"$F"&amp;$D128)&lt;=0.5,INDIRECT($C128&amp;"!"&amp;"$G"&amp;$D128)=1,INDIRECT($C129&amp;"!"&amp;"$F"&amp;$D129)=0),Calculs!X128,AND(INDIRECT($C129&amp;"!"&amp;"$F"&amp;$D129)=0,INDIRECT($C128&amp;"!"&amp;"$G"&amp;$D128)=1),AH128,TRUE,INDIRECT($C129&amp;"!"&amp;"$F"&amp;$D129))</f>
        <v>0</v>
      </c>
      <c r="X129" cm="1">
        <f t="array" aca="1" ref="X129" ca="1">IF(AND(INDIRECT($C129&amp;"!"&amp;"$G"&amp;$D129)-INDIRECT($C129&amp;"!"&amp;"$F"&amp;$D129)&lt;0.5,INDIRECT($C129&amp;"!"&amp;"$G"&amp;$D129)=1,INDIRECT($C130&amp;"!"&amp;"$F"&amp;$D130)=0),0,IF(OR(INDIRECT($C129&amp;"!"&amp;"$G"&amp;$D129)=1,AND(INDIRECT($C129&amp;"!"&amp;"$G"&amp;$D129)&lt;&gt;1,INDIRECT($C129&amp;"!"&amp;"$G"&amp;$D129)&gt;Calculs!W129+0.5)),Calculs!W129+0.5,INDIRECT($C129&amp;"!"&amp;"$G"&amp;$D129)+ROUND(W129,0)))</f>
        <v>0</v>
      </c>
      <c r="Y129">
        <f t="shared" ca="1" si="45"/>
        <v>0</v>
      </c>
      <c r="Z129" cm="1">
        <f t="array" aca="1" ref="Z129" ca="1">IF(AND(W129=INT(W129),INDIRECT($C129&amp;"!"&amp;"$F"&amp;$D129)&lt;&gt;""),W129+1,ROUNDUP(W129,0))</f>
        <v>0</v>
      </c>
      <c r="AA129">
        <f t="shared" ca="1" si="46"/>
        <v>0</v>
      </c>
      <c r="AB129" t="str">
        <f t="shared" ca="1" si="47"/>
        <v>Oui</v>
      </c>
      <c r="AC129">
        <f t="shared" ca="1" si="48"/>
        <v>0</v>
      </c>
      <c r="AD129" t="str">
        <f t="shared" ca="1" si="10"/>
        <v>Oui</v>
      </c>
      <c r="AE129" t="str">
        <f t="shared" ca="1" si="49"/>
        <v/>
      </c>
      <c r="AF129" t="str">
        <f t="shared" ca="1" si="50"/>
        <v>Non</v>
      </c>
      <c r="AG129" cm="1">
        <f t="array" aca="1" ref="AG129" ca="1">IF(INDIRECT($C129&amp;"!"&amp;"$G"&amp;$D129)-INDIRECT($C129&amp;"!"&amp;"$F"&amp;$D129)&lt;=0.5,0,IF(AND(INDIRECT($C129&amp;"!"&amp;"$F"&amp;$D129)=0,INDIRECT($C128&amp;"!"&amp;"$G"&amp;$D128)=1),X129,INDIRECT($C129&amp;"!"&amp;"$F"&amp;$D129)))</f>
        <v>0</v>
      </c>
      <c r="AH129" cm="1">
        <f t="array" aca="1" ref="AH129" ca="1">IF(INDIRECT($C129&amp;"!"&amp;"$G"&amp;$D129)-INDIRECT($C129&amp;"!"&amp;"$F"&amp;$D129)&lt;=0.5,0,IF(OR(INDIRECT($C129&amp;"!"&amp;"$G"&amp;$D129)=1,AND(INDIRECT($C129&amp;"!"&amp;"$G"&amp;$D129)&lt;&gt;1,INDIRECT($C129&amp;"!"&amp;"$G"&amp;$D129)&gt;Calculs!AG129+0.5)),Calculs!AG129+0.5,INDIRECT($C129&amp;"!"&amp;"$G"&amp;$D129)+ROUND(AG129,0)))</f>
        <v>0</v>
      </c>
      <c r="AI129">
        <f t="shared" ca="1" si="51"/>
        <v>0</v>
      </c>
      <c r="AJ129" cm="1">
        <f t="array" aca="1" ref="AJ129" ca="1">IF(AND(AG129=INT(AG129),INDIRECT($C129&amp;"!"&amp;"$F"&amp;$D129)&lt;&gt;""),AG129+1,ROUNDUP(AG129,0))</f>
        <v>0</v>
      </c>
      <c r="AK129">
        <f t="shared" ca="1" si="52"/>
        <v>0</v>
      </c>
      <c r="AL129" t="str">
        <f t="shared" ca="1" si="53"/>
        <v>Oui</v>
      </c>
      <c r="AM129">
        <f t="shared" ca="1" si="54"/>
        <v>0</v>
      </c>
      <c r="AN129" t="str">
        <f t="shared" ca="1" si="16"/>
        <v>Oui</v>
      </c>
      <c r="AO129" t="str">
        <f t="shared" ca="1" si="55"/>
        <v/>
      </c>
    </row>
    <row r="130" spans="1:41" x14ac:dyDescent="0.25">
      <c r="A130">
        <v>128</v>
      </c>
      <c r="B130">
        <f ca="1">Data!E130</f>
        <v>1</v>
      </c>
      <c r="C130" t="s">
        <v>110</v>
      </c>
      <c r="D130">
        <v>10</v>
      </c>
      <c r="E130" t="str">
        <f t="shared" ca="1" si="37"/>
        <v>Non</v>
      </c>
      <c r="F130" t="str">
        <f ca="1">IF(Data!$D130&gt;=3,"Oui","Non")</f>
        <v>Non</v>
      </c>
      <c r="G130" s="4" t="str" cm="1">
        <f t="array" aca="1" ref="G130" ca="1">IF(OR(AND(Data!$E130=4,ISBLANK(INDIRECT($C130&amp;"!"&amp;"$D"&amp;$D130&amp;":$I"&amp;$D130))),$E130="Oui"),_xlfn.SWITCH(Informations!$E$10,"Oui",0.5,"Non",0.4,"Erreur"),"NA")</f>
        <v>NA</v>
      </c>
      <c r="H130" s="14" cm="1">
        <f t="array" aca="1" ref="H130" ca="1">_xlfn.SWITCH($G130,"NA",(INDIRECT($C130&amp;"!"&amp;"$E"&amp;$D130))-(INDIRECT($C130&amp;"!"&amp;"$D"&amp;$D130)),0.4,$G130,0.5,$G130,"Erreur","Erreur","Erreur")</f>
        <v>0</v>
      </c>
      <c r="I130" cm="1">
        <f t="array" aca="1" ref="I130" ca="1">IF($G130="NA",INDIRECT($C130&amp;"!"&amp;"$H"&amp;$D130)+INDIRECT($C130&amp;"!"&amp;"$I"&amp;$D130)+INDIRECT($C130&amp;"!"&amp;"$J"&amp;$D130),0)</f>
        <v>0</v>
      </c>
      <c r="J130" cm="1">
        <f t="array" aca="1" ref="J130" ca="1">IF($G130="NA",(INDIRECT($C130&amp;"!"&amp;"$K"&amp;$D130)),0)</f>
        <v>0</v>
      </c>
      <c r="K130" s="4">
        <f t="shared" ca="1" si="36"/>
        <v>0</v>
      </c>
      <c r="L130" s="3">
        <f t="shared" ca="1" si="38"/>
        <v>0</v>
      </c>
      <c r="M130" s="5" cm="1">
        <f t="array" aca="1" ref="M130" ca="1">IF((INDIRECT($C130&amp;"!"&amp;"$D"&amp;$D130))="",,_xlfn.IFS(INDIRECT($C130&amp;"!"&amp;"$E"&amp;$D130)&lt;(1/3),INDIRECT($C130&amp;"!"&amp;"$E"&amp;$D130)-INDIRECT($C130&amp;"!"&amp;"$D"&amp;$D130),INDIRECT($C130&amp;"!"&amp;"$E"&amp;$D130)&gt;=(1/3),Data!$H$3-(INDIRECT($C130&amp;"!"&amp;"$D"&amp;$D130))))+INDIRECT($C130&amp;"!"&amp;"$H"&amp;$D130)</f>
        <v>0</v>
      </c>
      <c r="N130" s="5">
        <f t="shared" ca="1" si="39"/>
        <v>0</v>
      </c>
      <c r="O130" s="6">
        <f t="shared" ca="1" si="40"/>
        <v>0</v>
      </c>
      <c r="P130" s="5" cm="1">
        <f t="array" aca="1" ref="P130" ca="1">IF((INDIRECT($C130&amp;"!"&amp;"$D"&amp;$D130))="",,_xlfn.IFS(INDIRECT($C130&amp;"!"&amp;"$D"&amp;$D130)&gt;(2/3),INDIRECT($C130&amp;"!"&amp;"$E"&amp;$D130)-INDIRECT($C130&amp;"!"&amp;"$D"&amp;$D130),INDIRECT($C130&amp;"!"&amp;"$D"&amp;$D130)&lt;=(2/3),INDIRECT($C130&amp;"!"&amp;"$E"&amp;$D130)-Data!$H$4))+INDIRECT($C130&amp;"!"&amp;"$J"&amp;$D130)</f>
        <v>0</v>
      </c>
      <c r="Q130" s="4">
        <f t="shared" ca="1" si="41"/>
        <v>0</v>
      </c>
      <c r="R130" s="6">
        <f t="shared" ca="1" si="42"/>
        <v>0</v>
      </c>
      <c r="S130" s="4">
        <f ca="1">IF(VLOOKUP(A130,Data!B:E,4)&gt;=2,K130,N130+Q130)</f>
        <v>0</v>
      </c>
      <c r="T130" s="4">
        <f ca="1">IF(VLOOKUP(A130,Data!B:E,4)&gt;=2,,K130-N130-Q130)</f>
        <v>0</v>
      </c>
      <c r="V130" t="str">
        <f t="shared" ca="1" si="44"/>
        <v>Non</v>
      </c>
      <c r="W130" cm="1">
        <f t="array" aca="1" ref="W130" ca="1">_xlfn.IFS(AND(INDIRECT($C130&amp;"!"&amp;"$G"&amp;$D130)-INDIRECT($C130&amp;"!"&amp;"$F"&amp;$D130)&lt;0.5,INDIRECT($C130&amp;"!"&amp;"$G"&amp;$D130)=1,INDIRECT($C131&amp;"!"&amp;"$F"&amp;$D131)=0),0,AND(INDIRECT($C129&amp;"!"&amp;"$G"&amp;$D129)-INDIRECT($C129&amp;"!"&amp;"$F"&amp;$D129)&lt;0.5,INDIRECT($C129&amp;"!"&amp;"$G"&amp;$D129)=1,INDIRECT($C130&amp;"!"&amp;"$F"&amp;$D130)=0),INDIRECT($C129&amp;"!"&amp;"$F"&amp;$D129),AND(INDIRECT($C129&amp;"!"&amp;"$G"&amp;$D129)-INDIRECT($C129&amp;"!"&amp;"$F"&amp;$D129)&lt;=0.5,INDIRECT($C129&amp;"!"&amp;"$G"&amp;$D129)=1,INDIRECT($C130&amp;"!"&amp;"$F"&amp;$D130)=0),Calculs!X129,AND(INDIRECT($C130&amp;"!"&amp;"$F"&amp;$D130)=0,INDIRECT($C129&amp;"!"&amp;"$G"&amp;$D129)=1),AH129,TRUE,INDIRECT($C130&amp;"!"&amp;"$F"&amp;$D130))</f>
        <v>0</v>
      </c>
      <c r="X130" cm="1">
        <f t="array" aca="1" ref="X130" ca="1">IF(AND(INDIRECT($C130&amp;"!"&amp;"$G"&amp;$D130)-INDIRECT($C130&amp;"!"&amp;"$F"&amp;$D130)&lt;0.5,INDIRECT($C130&amp;"!"&amp;"$G"&amp;$D130)=1,INDIRECT($C131&amp;"!"&amp;"$F"&amp;$D131)=0),0,IF(OR(INDIRECT($C130&amp;"!"&amp;"$G"&amp;$D130)=1,AND(INDIRECT($C130&amp;"!"&amp;"$G"&amp;$D130)&lt;&gt;1,INDIRECT($C130&amp;"!"&amp;"$G"&amp;$D130)&gt;Calculs!W130+0.5)),Calculs!W130+0.5,INDIRECT($C130&amp;"!"&amp;"$G"&amp;$D130)+ROUND(W130,0)))</f>
        <v>0</v>
      </c>
      <c r="Y130">
        <f t="shared" ca="1" si="45"/>
        <v>0</v>
      </c>
      <c r="Z130" cm="1">
        <f t="array" aca="1" ref="Z130" ca="1">IF(AND(W130=INT(W130),INDIRECT($C130&amp;"!"&amp;"$F"&amp;$D130)&lt;&gt;""),W130+1,ROUNDUP(W130,0))</f>
        <v>0</v>
      </c>
      <c r="AA130">
        <f t="shared" ca="1" si="46"/>
        <v>0</v>
      </c>
      <c r="AB130" t="str">
        <f t="shared" ca="1" si="47"/>
        <v>Oui</v>
      </c>
      <c r="AC130">
        <f t="shared" ca="1" si="48"/>
        <v>0</v>
      </c>
      <c r="AD130" t="str">
        <f t="shared" ca="1" si="10"/>
        <v>Oui</v>
      </c>
      <c r="AE130" t="str">
        <f t="shared" ca="1" si="49"/>
        <v/>
      </c>
      <c r="AF130" t="str">
        <f t="shared" ca="1" si="50"/>
        <v>Non</v>
      </c>
      <c r="AG130" cm="1">
        <f t="array" aca="1" ref="AG130" ca="1">IF(INDIRECT($C130&amp;"!"&amp;"$G"&amp;$D130)-INDIRECT($C130&amp;"!"&amp;"$F"&amp;$D130)&lt;=0.5,0,IF(AND(INDIRECT($C130&amp;"!"&amp;"$F"&amp;$D130)=0,INDIRECT($C129&amp;"!"&amp;"$G"&amp;$D129)=1),X130,INDIRECT($C130&amp;"!"&amp;"$F"&amp;$D130)))</f>
        <v>0</v>
      </c>
      <c r="AH130" cm="1">
        <f t="array" aca="1" ref="AH130" ca="1">IF(INDIRECT($C130&amp;"!"&amp;"$G"&amp;$D130)-INDIRECT($C130&amp;"!"&amp;"$F"&amp;$D130)&lt;=0.5,0,IF(OR(INDIRECT($C130&amp;"!"&amp;"$G"&amp;$D130)=1,AND(INDIRECT($C130&amp;"!"&amp;"$G"&amp;$D130)&lt;&gt;1,INDIRECT($C130&amp;"!"&amp;"$G"&amp;$D130)&gt;Calculs!AG130+0.5)),Calculs!AG130+0.5,INDIRECT($C130&amp;"!"&amp;"$G"&amp;$D130)+ROUND(AG130,0)))</f>
        <v>0</v>
      </c>
      <c r="AI130">
        <f t="shared" ca="1" si="51"/>
        <v>0</v>
      </c>
      <c r="AJ130" cm="1">
        <f t="array" aca="1" ref="AJ130" ca="1">IF(AND(AG130=INT(AG130),INDIRECT($C130&amp;"!"&amp;"$F"&amp;$D130)&lt;&gt;""),AG130+1,ROUNDUP(AG130,0))</f>
        <v>0</v>
      </c>
      <c r="AK130">
        <f t="shared" ca="1" si="52"/>
        <v>0</v>
      </c>
      <c r="AL130" t="str">
        <f t="shared" ca="1" si="53"/>
        <v>Oui</v>
      </c>
      <c r="AM130">
        <f t="shared" ca="1" si="54"/>
        <v>0</v>
      </c>
      <c r="AN130" t="str">
        <f t="shared" ca="1" si="16"/>
        <v>Oui</v>
      </c>
      <c r="AO130" t="str">
        <f t="shared" ca="1" si="55"/>
        <v/>
      </c>
    </row>
    <row r="131" spans="1:41" x14ac:dyDescent="0.25">
      <c r="A131">
        <v>129</v>
      </c>
      <c r="B131">
        <f ca="1">Data!E131</f>
        <v>1</v>
      </c>
      <c r="C131" t="s">
        <v>110</v>
      </c>
      <c r="D131">
        <v>11</v>
      </c>
      <c r="E131" t="str">
        <f t="shared" ca="1" si="37"/>
        <v>Non</v>
      </c>
      <c r="F131" t="str">
        <f ca="1">IF(Data!$D131&gt;=3,"Oui","Non")</f>
        <v>Non</v>
      </c>
      <c r="G131" s="4" t="str" cm="1">
        <f t="array" aca="1" ref="G131" ca="1">IF(OR(AND(Data!$E131=4,ISBLANK(INDIRECT($C131&amp;"!"&amp;"$D"&amp;$D131&amp;":$I"&amp;$D131))),$E131="Oui"),_xlfn.SWITCH(Informations!$E$10,"Oui",0.5,"Non",0.4,"Erreur"),"NA")</f>
        <v>NA</v>
      </c>
      <c r="H131" s="14" cm="1">
        <f t="array" aca="1" ref="H131" ca="1">_xlfn.SWITCH($G131,"NA",(INDIRECT($C131&amp;"!"&amp;"$E"&amp;$D131))-(INDIRECT($C131&amp;"!"&amp;"$D"&amp;$D131)),0.4,$G131,0.5,$G131,"Erreur","Erreur","Erreur")</f>
        <v>0</v>
      </c>
      <c r="I131" cm="1">
        <f t="array" aca="1" ref="I131" ca="1">IF($G131="NA",INDIRECT($C131&amp;"!"&amp;"$H"&amp;$D131)+INDIRECT($C131&amp;"!"&amp;"$I"&amp;$D131)+INDIRECT($C131&amp;"!"&amp;"$J"&amp;$D131),0)</f>
        <v>0</v>
      </c>
      <c r="J131" cm="1">
        <f t="array" aca="1" ref="J131" ca="1">IF($G131="NA",(INDIRECT($C131&amp;"!"&amp;"$K"&amp;$D131)),0)</f>
        <v>0</v>
      </c>
      <c r="K131" s="4">
        <f t="shared" ref="K131:K194" ca="1" si="64">SUM($H131:$J131)</f>
        <v>0</v>
      </c>
      <c r="L131" s="3">
        <f t="shared" ca="1" si="38"/>
        <v>0</v>
      </c>
      <c r="M131" s="5" cm="1">
        <f t="array" aca="1" ref="M131" ca="1">IF((INDIRECT($C131&amp;"!"&amp;"$D"&amp;$D131))="",,_xlfn.IFS(INDIRECT($C131&amp;"!"&amp;"$E"&amp;$D131)&lt;(1/3),INDIRECT($C131&amp;"!"&amp;"$E"&amp;$D131)-INDIRECT($C131&amp;"!"&amp;"$D"&amp;$D131),INDIRECT($C131&amp;"!"&amp;"$E"&amp;$D131)&gt;=(1/3),Data!$H$3-(INDIRECT($C131&amp;"!"&amp;"$D"&amp;$D131))))+INDIRECT($C131&amp;"!"&amp;"$H"&amp;$D131)</f>
        <v>0</v>
      </c>
      <c r="N131" s="5">
        <f t="shared" ca="1" si="39"/>
        <v>0</v>
      </c>
      <c r="O131" s="6">
        <f t="shared" ca="1" si="40"/>
        <v>0</v>
      </c>
      <c r="P131" s="5" cm="1">
        <f t="array" aca="1" ref="P131" ca="1">IF((INDIRECT($C131&amp;"!"&amp;"$D"&amp;$D131))="",,_xlfn.IFS(INDIRECT($C131&amp;"!"&amp;"$D"&amp;$D131)&gt;(2/3),INDIRECT($C131&amp;"!"&amp;"$E"&amp;$D131)-INDIRECT($C131&amp;"!"&amp;"$D"&amp;$D131),INDIRECT($C131&amp;"!"&amp;"$D"&amp;$D131)&lt;=(2/3),INDIRECT($C131&amp;"!"&amp;"$E"&amp;$D131)-Data!$H$4))+INDIRECT($C131&amp;"!"&amp;"$J"&amp;$D131)</f>
        <v>0</v>
      </c>
      <c r="Q131" s="4">
        <f t="shared" ca="1" si="41"/>
        <v>0</v>
      </c>
      <c r="R131" s="6">
        <f t="shared" ca="1" si="42"/>
        <v>0</v>
      </c>
      <c r="S131" s="4">
        <f ca="1">IF(VLOOKUP(A131,Data!B:E,4)&gt;=2,K131,N131+Q131)</f>
        <v>0</v>
      </c>
      <c r="T131" s="4">
        <f ca="1">IF(VLOOKUP(A131,Data!B:E,4)&gt;=2,,K131-N131-Q131)</f>
        <v>0</v>
      </c>
      <c r="U131" s="4">
        <f t="shared" ref="U131" ca="1" si="65">SUM(K125:K131)</f>
        <v>0</v>
      </c>
      <c r="V131" t="str">
        <f t="shared" ca="1" si="44"/>
        <v>Non</v>
      </c>
      <c r="W131" cm="1">
        <f t="array" aca="1" ref="W131" ca="1">_xlfn.IFS(AND(INDIRECT($C131&amp;"!"&amp;"$G"&amp;$D131)-INDIRECT($C131&amp;"!"&amp;"$F"&amp;$D131)&lt;0.5,INDIRECT($C131&amp;"!"&amp;"$G"&amp;$D131)=1,INDIRECT($C132&amp;"!"&amp;"$F"&amp;$D132)=0),0,AND(INDIRECT($C130&amp;"!"&amp;"$G"&amp;$D130)-INDIRECT($C130&amp;"!"&amp;"$F"&amp;$D130)&lt;0.5,INDIRECT($C130&amp;"!"&amp;"$G"&amp;$D130)=1,INDIRECT($C131&amp;"!"&amp;"$F"&amp;$D131)=0),INDIRECT($C130&amp;"!"&amp;"$F"&amp;$D130),AND(INDIRECT($C130&amp;"!"&amp;"$G"&amp;$D130)-INDIRECT($C130&amp;"!"&amp;"$F"&amp;$D130)&lt;=0.5,INDIRECT($C130&amp;"!"&amp;"$G"&amp;$D130)=1,INDIRECT($C131&amp;"!"&amp;"$F"&amp;$D131)=0),Calculs!X130,AND(INDIRECT($C131&amp;"!"&amp;"$F"&amp;$D131)=0,INDIRECT($C130&amp;"!"&amp;"$G"&amp;$D130)=1),AH130,TRUE,INDIRECT($C131&amp;"!"&amp;"$F"&amp;$D131))</f>
        <v>0</v>
      </c>
      <c r="X131" cm="1">
        <f t="array" aca="1" ref="X131" ca="1">IF(AND(INDIRECT($C131&amp;"!"&amp;"$G"&amp;$D131)-INDIRECT($C131&amp;"!"&amp;"$F"&amp;$D131)&lt;0.5,INDIRECT($C131&amp;"!"&amp;"$G"&amp;$D131)=1,INDIRECT($C132&amp;"!"&amp;"$F"&amp;$D132)=0),0,IF(OR(INDIRECT($C131&amp;"!"&amp;"$G"&amp;$D131)=1,AND(INDIRECT($C131&amp;"!"&amp;"$G"&amp;$D131)&lt;&gt;1,INDIRECT($C131&amp;"!"&amp;"$G"&amp;$D131)&gt;Calculs!W131+0.5)),Calculs!W131+0.5,INDIRECT($C131&amp;"!"&amp;"$G"&amp;$D131)+ROUND(W131,0)))</f>
        <v>0</v>
      </c>
      <c r="Y131">
        <f t="shared" ca="1" si="45"/>
        <v>0</v>
      </c>
      <c r="Z131" cm="1">
        <f t="array" aca="1" ref="Z131" ca="1">IF(AND(W131=INT(W131),INDIRECT($C131&amp;"!"&amp;"$F"&amp;$D131)&lt;&gt;""),W131+1,ROUNDUP(W131,0))</f>
        <v>0</v>
      </c>
      <c r="AA131">
        <f t="shared" ca="1" si="46"/>
        <v>0</v>
      </c>
      <c r="AB131" t="str">
        <f t="shared" ca="1" si="47"/>
        <v>Oui</v>
      </c>
      <c r="AC131">
        <f t="shared" ca="1" si="48"/>
        <v>0</v>
      </c>
      <c r="AD131" t="str">
        <f t="shared" ca="1" si="10"/>
        <v>Oui</v>
      </c>
      <c r="AE131" t="str">
        <f t="shared" ca="1" si="49"/>
        <v/>
      </c>
      <c r="AF131" t="str">
        <f t="shared" ca="1" si="50"/>
        <v>Non</v>
      </c>
      <c r="AG131" cm="1">
        <f t="array" aca="1" ref="AG131" ca="1">IF(INDIRECT($C131&amp;"!"&amp;"$G"&amp;$D131)-INDIRECT($C131&amp;"!"&amp;"$F"&amp;$D131)&lt;=0.5,0,IF(AND(INDIRECT($C131&amp;"!"&amp;"$F"&amp;$D131)=0,INDIRECT($C130&amp;"!"&amp;"$G"&amp;$D130)=1),X131,INDIRECT($C131&amp;"!"&amp;"$F"&amp;$D131)))</f>
        <v>0</v>
      </c>
      <c r="AH131" cm="1">
        <f t="array" aca="1" ref="AH131" ca="1">IF(INDIRECT($C131&amp;"!"&amp;"$G"&amp;$D131)-INDIRECT($C131&amp;"!"&amp;"$F"&amp;$D131)&lt;=0.5,0,IF(OR(INDIRECT($C131&amp;"!"&amp;"$G"&amp;$D131)=1,AND(INDIRECT($C131&amp;"!"&amp;"$G"&amp;$D131)&lt;&gt;1,INDIRECT($C131&amp;"!"&amp;"$G"&amp;$D131)&gt;Calculs!AG131+0.5)),Calculs!AG131+0.5,INDIRECT($C131&amp;"!"&amp;"$G"&amp;$D131)+ROUND(AG131,0)))</f>
        <v>0</v>
      </c>
      <c r="AI131">
        <f t="shared" ca="1" si="51"/>
        <v>0</v>
      </c>
      <c r="AJ131" cm="1">
        <f t="array" aca="1" ref="AJ131" ca="1">IF(AND(AG131=INT(AG131),INDIRECT($C131&amp;"!"&amp;"$F"&amp;$D131)&lt;&gt;""),AG131+1,ROUNDUP(AG131,0))</f>
        <v>0</v>
      </c>
      <c r="AK131">
        <f t="shared" ca="1" si="52"/>
        <v>0</v>
      </c>
      <c r="AL131" t="str">
        <f t="shared" ca="1" si="53"/>
        <v>Oui</v>
      </c>
      <c r="AM131">
        <f t="shared" ca="1" si="54"/>
        <v>0</v>
      </c>
      <c r="AN131" t="str">
        <f t="shared" ca="1" si="16"/>
        <v>Oui</v>
      </c>
      <c r="AO131" t="str">
        <f t="shared" ca="1" si="55"/>
        <v/>
      </c>
    </row>
    <row r="132" spans="1:41" x14ac:dyDescent="0.25">
      <c r="A132">
        <v>130</v>
      </c>
      <c r="B132">
        <f ca="1">Data!E132</f>
        <v>1</v>
      </c>
      <c r="C132" t="s">
        <v>110</v>
      </c>
      <c r="D132">
        <v>12</v>
      </c>
      <c r="E132" t="str">
        <f t="shared" ca="1" si="37"/>
        <v>Non</v>
      </c>
      <c r="F132" t="str">
        <f ca="1">IF(Data!$D132&gt;=3,"Oui","Non")</f>
        <v>Non</v>
      </c>
      <c r="G132" s="4" t="str" cm="1">
        <f t="array" aca="1" ref="G132" ca="1">IF(OR(AND(Data!$E132=4,ISBLANK(INDIRECT($C132&amp;"!"&amp;"$D"&amp;$D132&amp;":$I"&amp;$D132))),$E132="Oui"),_xlfn.SWITCH(Informations!$E$10,"Oui",0.5,"Non",0.4,"Erreur"),"NA")</f>
        <v>NA</v>
      </c>
      <c r="H132" s="14" cm="1">
        <f t="array" aca="1" ref="H132" ca="1">_xlfn.SWITCH($G132,"NA",(INDIRECT($C132&amp;"!"&amp;"$E"&amp;$D132))-(INDIRECT($C132&amp;"!"&amp;"$D"&amp;$D132)),0.4,$G132,0.5,$G132,"Erreur","Erreur","Erreur")</f>
        <v>0</v>
      </c>
      <c r="I132" cm="1">
        <f t="array" aca="1" ref="I132" ca="1">IF($G132="NA",INDIRECT($C132&amp;"!"&amp;"$H"&amp;$D132)+INDIRECT($C132&amp;"!"&amp;"$I"&amp;$D132)+INDIRECT($C132&amp;"!"&amp;"$J"&amp;$D132),0)</f>
        <v>0</v>
      </c>
      <c r="J132" cm="1">
        <f t="array" aca="1" ref="J132" ca="1">IF($G132="NA",(INDIRECT($C132&amp;"!"&amp;"$K"&amp;$D132)),0)</f>
        <v>0</v>
      </c>
      <c r="K132" s="4">
        <f t="shared" ca="1" si="64"/>
        <v>0</v>
      </c>
      <c r="L132" s="3">
        <f t="shared" ca="1" si="38"/>
        <v>0</v>
      </c>
      <c r="M132" s="5" cm="1">
        <f t="array" aca="1" ref="M132" ca="1">IF((INDIRECT($C132&amp;"!"&amp;"$D"&amp;$D132))="",,_xlfn.IFS(INDIRECT($C132&amp;"!"&amp;"$E"&amp;$D132)&lt;(1/3),INDIRECT($C132&amp;"!"&amp;"$E"&amp;$D132)-INDIRECT($C132&amp;"!"&amp;"$D"&amp;$D132),INDIRECT($C132&amp;"!"&amp;"$E"&amp;$D132)&gt;=(1/3),Data!$H$3-(INDIRECT($C132&amp;"!"&amp;"$D"&amp;$D132))))+INDIRECT($C132&amp;"!"&amp;"$H"&amp;$D132)</f>
        <v>0</v>
      </c>
      <c r="N132" s="5">
        <f t="shared" ca="1" si="39"/>
        <v>0</v>
      </c>
      <c r="O132" s="6">
        <f t="shared" ca="1" si="40"/>
        <v>0</v>
      </c>
      <c r="P132" s="5" cm="1">
        <f t="array" aca="1" ref="P132" ca="1">IF((INDIRECT($C132&amp;"!"&amp;"$D"&amp;$D132))="",,_xlfn.IFS(INDIRECT($C132&amp;"!"&amp;"$D"&amp;$D132)&gt;(2/3),INDIRECT($C132&amp;"!"&amp;"$E"&amp;$D132)-INDIRECT($C132&amp;"!"&amp;"$D"&amp;$D132),INDIRECT($C132&amp;"!"&amp;"$D"&amp;$D132)&lt;=(2/3),INDIRECT($C132&amp;"!"&amp;"$E"&amp;$D132)-Data!$H$4))+INDIRECT($C132&amp;"!"&amp;"$J"&amp;$D132)</f>
        <v>0</v>
      </c>
      <c r="Q132" s="4">
        <f t="shared" ca="1" si="41"/>
        <v>0</v>
      </c>
      <c r="R132" s="6">
        <f t="shared" ca="1" si="42"/>
        <v>0</v>
      </c>
      <c r="S132" s="4">
        <f ca="1">IF(VLOOKUP(A132,Data!B:E,4)&gt;=2,K132,N132+Q132)</f>
        <v>0</v>
      </c>
      <c r="T132" s="4">
        <f ca="1">IF(VLOOKUP(A132,Data!B:E,4)&gt;=2,,K132-N132-Q132)</f>
        <v>0</v>
      </c>
      <c r="V132" t="str">
        <f t="shared" ca="1" si="44"/>
        <v>Non</v>
      </c>
      <c r="W132" cm="1">
        <f t="array" aca="1" ref="W132" ca="1">_xlfn.IFS(AND(INDIRECT($C132&amp;"!"&amp;"$G"&amp;$D132)-INDIRECT($C132&amp;"!"&amp;"$F"&amp;$D132)&lt;0.5,INDIRECT($C132&amp;"!"&amp;"$G"&amp;$D132)=1,INDIRECT($C133&amp;"!"&amp;"$F"&amp;$D133)=0),0,AND(INDIRECT($C131&amp;"!"&amp;"$G"&amp;$D131)-INDIRECT($C131&amp;"!"&amp;"$F"&amp;$D131)&lt;0.5,INDIRECT($C131&amp;"!"&amp;"$G"&amp;$D131)=1,INDIRECT($C132&amp;"!"&amp;"$F"&amp;$D132)=0),INDIRECT($C131&amp;"!"&amp;"$F"&amp;$D131),AND(INDIRECT($C131&amp;"!"&amp;"$G"&amp;$D131)-INDIRECT($C131&amp;"!"&amp;"$F"&amp;$D131)&lt;=0.5,INDIRECT($C131&amp;"!"&amp;"$G"&amp;$D131)=1,INDIRECT($C132&amp;"!"&amp;"$F"&amp;$D132)=0),Calculs!X131,AND(INDIRECT($C132&amp;"!"&amp;"$F"&amp;$D132)=0,INDIRECT($C131&amp;"!"&amp;"$G"&amp;$D131)=1),AH131,TRUE,INDIRECT($C132&amp;"!"&amp;"$F"&amp;$D132))</f>
        <v>0</v>
      </c>
      <c r="X132" cm="1">
        <f t="array" aca="1" ref="X132" ca="1">IF(AND(INDIRECT($C132&amp;"!"&amp;"$G"&amp;$D132)-INDIRECT($C132&amp;"!"&amp;"$F"&amp;$D132)&lt;0.5,INDIRECT($C132&amp;"!"&amp;"$G"&amp;$D132)=1,INDIRECT($C133&amp;"!"&amp;"$F"&amp;$D133)=0),0,IF(OR(INDIRECT($C132&amp;"!"&amp;"$G"&amp;$D132)=1,AND(INDIRECT($C132&amp;"!"&amp;"$G"&amp;$D132)&lt;&gt;1,INDIRECT($C132&amp;"!"&amp;"$G"&amp;$D132)&gt;Calculs!W132+0.5)),Calculs!W132+0.5,INDIRECT($C132&amp;"!"&amp;"$G"&amp;$D132)+ROUND(W132,0)))</f>
        <v>0</v>
      </c>
      <c r="Y132">
        <f t="shared" ca="1" si="45"/>
        <v>0</v>
      </c>
      <c r="Z132" cm="1">
        <f t="array" aca="1" ref="Z132" ca="1">IF(AND(W132=INT(W132),INDIRECT($C132&amp;"!"&amp;"$F"&amp;$D132)&lt;&gt;""),W132+1,ROUNDUP(W132,0))</f>
        <v>0</v>
      </c>
      <c r="AA132">
        <f t="shared" ca="1" si="46"/>
        <v>0</v>
      </c>
      <c r="AB132" t="str">
        <f t="shared" ca="1" si="47"/>
        <v>Oui</v>
      </c>
      <c r="AC132">
        <f t="shared" ca="1" si="48"/>
        <v>0</v>
      </c>
      <c r="AD132" t="str">
        <f t="shared" ca="1" si="10"/>
        <v>Oui</v>
      </c>
      <c r="AE132" t="str">
        <f t="shared" ca="1" si="49"/>
        <v/>
      </c>
      <c r="AF132" t="str">
        <f t="shared" ca="1" si="50"/>
        <v>Non</v>
      </c>
      <c r="AG132" cm="1">
        <f t="array" aca="1" ref="AG132" ca="1">IF(INDIRECT($C132&amp;"!"&amp;"$G"&amp;$D132)-INDIRECT($C132&amp;"!"&amp;"$F"&amp;$D132)&lt;=0.5,0,IF(AND(INDIRECT($C132&amp;"!"&amp;"$F"&amp;$D132)=0,INDIRECT($C131&amp;"!"&amp;"$G"&amp;$D131)=1),X132,INDIRECT($C132&amp;"!"&amp;"$F"&amp;$D132)))</f>
        <v>0</v>
      </c>
      <c r="AH132" cm="1">
        <f t="array" aca="1" ref="AH132" ca="1">IF(INDIRECT($C132&amp;"!"&amp;"$G"&amp;$D132)-INDIRECT($C132&amp;"!"&amp;"$F"&amp;$D132)&lt;=0.5,0,IF(OR(INDIRECT($C132&amp;"!"&amp;"$G"&amp;$D132)=1,AND(INDIRECT($C132&amp;"!"&amp;"$G"&amp;$D132)&lt;&gt;1,INDIRECT($C132&amp;"!"&amp;"$G"&amp;$D132)&gt;Calculs!AG132+0.5)),Calculs!AG132+0.5,INDIRECT($C132&amp;"!"&amp;"$G"&amp;$D132)+ROUND(AG132,0)))</f>
        <v>0</v>
      </c>
      <c r="AI132">
        <f t="shared" ca="1" si="51"/>
        <v>0</v>
      </c>
      <c r="AJ132" cm="1">
        <f t="array" aca="1" ref="AJ132" ca="1">IF(AND(AG132=INT(AG132),INDIRECT($C132&amp;"!"&amp;"$F"&amp;$D132)&lt;&gt;""),AG132+1,ROUNDUP(AG132,0))</f>
        <v>0</v>
      </c>
      <c r="AK132">
        <f t="shared" ca="1" si="52"/>
        <v>0</v>
      </c>
      <c r="AL132" t="str">
        <f t="shared" ca="1" si="53"/>
        <v>Oui</v>
      </c>
      <c r="AM132">
        <f t="shared" ca="1" si="54"/>
        <v>0</v>
      </c>
      <c r="AN132" t="str">
        <f t="shared" ca="1" si="16"/>
        <v>Oui</v>
      </c>
      <c r="AO132" t="str">
        <f t="shared" ca="1" si="55"/>
        <v/>
      </c>
    </row>
    <row r="133" spans="1:41" x14ac:dyDescent="0.25">
      <c r="A133">
        <v>131</v>
      </c>
      <c r="B133">
        <f ca="1">Data!E133</f>
        <v>1</v>
      </c>
      <c r="C133" t="s">
        <v>110</v>
      </c>
      <c r="D133">
        <v>13</v>
      </c>
      <c r="E133" t="str">
        <f t="shared" ca="1" si="37"/>
        <v>Non</v>
      </c>
      <c r="F133" t="str">
        <f ca="1">IF(Data!$D133&gt;=3,"Oui","Non")</f>
        <v>Non</v>
      </c>
      <c r="G133" s="4" t="str" cm="1">
        <f t="array" aca="1" ref="G133" ca="1">IF(OR(AND(Data!$E133=4,ISBLANK(INDIRECT($C133&amp;"!"&amp;"$D"&amp;$D133&amp;":$I"&amp;$D133))),$E133="Oui"),_xlfn.SWITCH(Informations!$E$10,"Oui",0.5,"Non",0.4,"Erreur"),"NA")</f>
        <v>NA</v>
      </c>
      <c r="H133" s="14" cm="1">
        <f t="array" aca="1" ref="H133" ca="1">_xlfn.SWITCH($G133,"NA",(INDIRECT($C133&amp;"!"&amp;"$E"&amp;$D133))-(INDIRECT($C133&amp;"!"&amp;"$D"&amp;$D133)),0.4,$G133,0.5,$G133,"Erreur","Erreur","Erreur")</f>
        <v>0</v>
      </c>
      <c r="I133" cm="1">
        <f t="array" aca="1" ref="I133" ca="1">IF($G133="NA",INDIRECT($C133&amp;"!"&amp;"$H"&amp;$D133)+INDIRECT($C133&amp;"!"&amp;"$I"&amp;$D133)+INDIRECT($C133&amp;"!"&amp;"$J"&amp;$D133),0)</f>
        <v>0</v>
      </c>
      <c r="J133" cm="1">
        <f t="array" aca="1" ref="J133" ca="1">IF($G133="NA",(INDIRECT($C133&amp;"!"&amp;"$K"&amp;$D133)),0)</f>
        <v>0</v>
      </c>
      <c r="K133" s="4">
        <f t="shared" ca="1" si="64"/>
        <v>0</v>
      </c>
      <c r="L133" s="3">
        <f t="shared" ca="1" si="38"/>
        <v>0</v>
      </c>
      <c r="M133" s="5" cm="1">
        <f t="array" aca="1" ref="M133" ca="1">IF((INDIRECT($C133&amp;"!"&amp;"$D"&amp;$D133))="",,_xlfn.IFS(INDIRECT($C133&amp;"!"&amp;"$E"&amp;$D133)&lt;(1/3),INDIRECT($C133&amp;"!"&amp;"$E"&amp;$D133)-INDIRECT($C133&amp;"!"&amp;"$D"&amp;$D133),INDIRECT($C133&amp;"!"&amp;"$E"&amp;$D133)&gt;=(1/3),Data!$H$3-(INDIRECT($C133&amp;"!"&amp;"$D"&amp;$D133))))+INDIRECT($C133&amp;"!"&amp;"$H"&amp;$D133)</f>
        <v>0</v>
      </c>
      <c r="N133" s="5">
        <f t="shared" ca="1" si="39"/>
        <v>0</v>
      </c>
      <c r="O133" s="6">
        <f t="shared" ca="1" si="40"/>
        <v>0</v>
      </c>
      <c r="P133" s="5" cm="1">
        <f t="array" aca="1" ref="P133" ca="1">IF((INDIRECT($C133&amp;"!"&amp;"$D"&amp;$D133))="",,_xlfn.IFS(INDIRECT($C133&amp;"!"&amp;"$D"&amp;$D133)&gt;(2/3),INDIRECT($C133&amp;"!"&amp;"$E"&amp;$D133)-INDIRECT($C133&amp;"!"&amp;"$D"&amp;$D133),INDIRECT($C133&amp;"!"&amp;"$D"&amp;$D133)&lt;=(2/3),INDIRECT($C133&amp;"!"&amp;"$E"&amp;$D133)-Data!$H$4))+INDIRECT($C133&amp;"!"&amp;"$J"&amp;$D133)</f>
        <v>0</v>
      </c>
      <c r="Q133" s="4">
        <f t="shared" ca="1" si="41"/>
        <v>0</v>
      </c>
      <c r="R133" s="6">
        <f t="shared" ca="1" si="42"/>
        <v>0</v>
      </c>
      <c r="S133" s="4">
        <f ca="1">IF(VLOOKUP(A133,Data!B:E,4)&gt;=2,K133,N133+Q133)</f>
        <v>0</v>
      </c>
      <c r="T133" s="4">
        <f ca="1">IF(VLOOKUP(A133,Data!B:E,4)&gt;=2,,K133-N133-Q133)</f>
        <v>0</v>
      </c>
      <c r="V133" t="str">
        <f t="shared" ref="V133:V196" ca="1" si="66">IF(AND(W133=0,X133=0),"Non","Oui")</f>
        <v>Non</v>
      </c>
      <c r="W133" cm="1">
        <f t="array" aca="1" ref="W133" ca="1">_xlfn.IFS(AND(INDIRECT($C133&amp;"!"&amp;"$G"&amp;$D133)-INDIRECT($C133&amp;"!"&amp;"$F"&amp;$D133)&lt;0.5,INDIRECT($C133&amp;"!"&amp;"$G"&amp;$D133)=1,INDIRECT($C134&amp;"!"&amp;"$F"&amp;$D134)=0),0,AND(INDIRECT($C132&amp;"!"&amp;"$G"&amp;$D132)-INDIRECT($C132&amp;"!"&amp;"$F"&amp;$D132)&lt;0.5,INDIRECT($C132&amp;"!"&amp;"$G"&amp;$D132)=1,INDIRECT($C133&amp;"!"&amp;"$F"&amp;$D133)=0),INDIRECT($C132&amp;"!"&amp;"$F"&amp;$D132),AND(INDIRECT($C132&amp;"!"&amp;"$G"&amp;$D132)-INDIRECT($C132&amp;"!"&amp;"$F"&amp;$D132)&lt;=0.5,INDIRECT($C132&amp;"!"&amp;"$G"&amp;$D132)=1,INDIRECT($C133&amp;"!"&amp;"$F"&amp;$D133)=0),Calculs!X132,AND(INDIRECT($C133&amp;"!"&amp;"$F"&amp;$D133)=0,INDIRECT($C132&amp;"!"&amp;"$G"&amp;$D132)=1),AH132,TRUE,INDIRECT($C133&amp;"!"&amp;"$F"&amp;$D133))</f>
        <v>0</v>
      </c>
      <c r="X133" cm="1">
        <f t="array" aca="1" ref="X133" ca="1">IF(AND(INDIRECT($C133&amp;"!"&amp;"$G"&amp;$D133)-INDIRECT($C133&amp;"!"&amp;"$F"&amp;$D133)&lt;0.5,INDIRECT($C133&amp;"!"&amp;"$G"&amp;$D133)=1,INDIRECT($C134&amp;"!"&amp;"$F"&amp;$D134)=0),0,IF(OR(INDIRECT($C133&amp;"!"&amp;"$G"&amp;$D133)=1,AND(INDIRECT($C133&amp;"!"&amp;"$G"&amp;$D133)&lt;&gt;1,INDIRECT($C133&amp;"!"&amp;"$G"&amp;$D133)&gt;Calculs!W133+0.5)),Calculs!W133+0.5,INDIRECT($C133&amp;"!"&amp;"$G"&amp;$D133)+ROUND(W133,0)))</f>
        <v>0</v>
      </c>
      <c r="Y133">
        <f t="shared" ref="Y133:Y196" ca="1" si="67">MEDIAN(W133:X133)</f>
        <v>0</v>
      </c>
      <c r="Z133" cm="1">
        <f t="array" aca="1" ref="Z133" ca="1">IF(AND(W133=INT(W133),INDIRECT($C133&amp;"!"&amp;"$F"&amp;$D133)&lt;&gt;""),W133+1,ROUNDUP(W133,0))</f>
        <v>0</v>
      </c>
      <c r="AA133">
        <f t="shared" ref="AA133:AA196" ca="1" si="68">ROUNDUP(X133,0)</f>
        <v>0</v>
      </c>
      <c r="AB133" t="str">
        <f t="shared" ref="AB133:AB196" ca="1" si="69">IF(Z133=AA133,"Oui","Non")</f>
        <v>Oui</v>
      </c>
      <c r="AC133">
        <f t="shared" ref="AC133:AC196" ca="1" si="70">Y133-INT(Y133)</f>
        <v>0</v>
      </c>
      <c r="AD133" t="str">
        <f t="shared" ca="1" si="10"/>
        <v>Oui</v>
      </c>
      <c r="AE133" t="str">
        <f t="shared" ref="AE133:AE196" ca="1" si="71">IF(V133="Oui",IF(AND($B133=1,AB133="Oui",AD133="Non"),50,75),"")</f>
        <v/>
      </c>
      <c r="AF133" t="str">
        <f t="shared" ref="AF133:AF196" ca="1" si="72">IF(AND(AG133=0,AH133=0),"Non","Oui")</f>
        <v>Non</v>
      </c>
      <c r="AG133" cm="1">
        <f t="array" aca="1" ref="AG133" ca="1">IF(INDIRECT($C133&amp;"!"&amp;"$G"&amp;$D133)-INDIRECT($C133&amp;"!"&amp;"$F"&amp;$D133)&lt;=0.5,0,IF(AND(INDIRECT($C133&amp;"!"&amp;"$F"&amp;$D133)=0,INDIRECT($C132&amp;"!"&amp;"$G"&amp;$D132)=1),X133,INDIRECT($C133&amp;"!"&amp;"$F"&amp;$D133)))</f>
        <v>0</v>
      </c>
      <c r="AH133" cm="1">
        <f t="array" aca="1" ref="AH133" ca="1">IF(INDIRECT($C133&amp;"!"&amp;"$G"&amp;$D133)-INDIRECT($C133&amp;"!"&amp;"$F"&amp;$D133)&lt;=0.5,0,IF(OR(INDIRECT($C133&amp;"!"&amp;"$G"&amp;$D133)=1,AND(INDIRECT($C133&amp;"!"&amp;"$G"&amp;$D133)&lt;&gt;1,INDIRECT($C133&amp;"!"&amp;"$G"&amp;$D133)&gt;Calculs!AG133+0.5)),Calculs!AG133+0.5,INDIRECT($C133&amp;"!"&amp;"$G"&amp;$D133)+ROUND(AG133,0)))</f>
        <v>0</v>
      </c>
      <c r="AI133">
        <f t="shared" ref="AI133:AI196" ca="1" si="73">MEDIAN(AG133:AH133)</f>
        <v>0</v>
      </c>
      <c r="AJ133" cm="1">
        <f t="array" aca="1" ref="AJ133" ca="1">IF(AND(AG133=INT(AG133),INDIRECT($C133&amp;"!"&amp;"$F"&amp;$D133)&lt;&gt;""),AG133+1,ROUNDUP(AG133,0))</f>
        <v>0</v>
      </c>
      <c r="AK133">
        <f t="shared" ref="AK133:AK196" ca="1" si="74">ROUNDUP(AH133,0)</f>
        <v>0</v>
      </c>
      <c r="AL133" t="str">
        <f t="shared" ref="AL133:AL196" ca="1" si="75">IF(AJ133=AK133,"Oui","Non")</f>
        <v>Oui</v>
      </c>
      <c r="AM133">
        <f t="shared" ref="AM133:AM196" ca="1" si="76">AI133-INT(AI133)</f>
        <v>0</v>
      </c>
      <c r="AN133" t="str">
        <f t="shared" ca="1" si="16"/>
        <v>Oui</v>
      </c>
      <c r="AO133" t="str">
        <f t="shared" ref="AO133:AO196" ca="1" si="77">IF(AF133="Oui",IF(AND($B133=1,AL133="Oui",AN133="Non"),50,75),"")</f>
        <v/>
      </c>
    </row>
    <row r="134" spans="1:41" x14ac:dyDescent="0.25">
      <c r="A134">
        <v>132</v>
      </c>
      <c r="B134">
        <f ca="1">Data!E134</f>
        <v>1</v>
      </c>
      <c r="C134" t="s">
        <v>110</v>
      </c>
      <c r="D134">
        <v>14</v>
      </c>
      <c r="E134" t="str">
        <f t="shared" ca="1" si="37"/>
        <v>Non</v>
      </c>
      <c r="F134" t="str">
        <f ca="1">IF(Data!$D134&gt;=3,"Oui","Non")</f>
        <v>Non</v>
      </c>
      <c r="G134" s="4" t="str" cm="1">
        <f t="array" aca="1" ref="G134" ca="1">IF(OR(AND(Data!$E134=4,ISBLANK(INDIRECT($C134&amp;"!"&amp;"$D"&amp;$D134&amp;":$I"&amp;$D134))),$E134="Oui"),_xlfn.SWITCH(Informations!$E$10,"Oui",0.5,"Non",0.4,"Erreur"),"NA")</f>
        <v>NA</v>
      </c>
      <c r="H134" s="14" cm="1">
        <f t="array" aca="1" ref="H134" ca="1">_xlfn.SWITCH($G134,"NA",(INDIRECT($C134&amp;"!"&amp;"$E"&amp;$D134))-(INDIRECT($C134&amp;"!"&amp;"$D"&amp;$D134)),0.4,$G134,0.5,$G134,"Erreur","Erreur","Erreur")</f>
        <v>0</v>
      </c>
      <c r="I134" cm="1">
        <f t="array" aca="1" ref="I134" ca="1">IF($G134="NA",INDIRECT($C134&amp;"!"&amp;"$H"&amp;$D134)+INDIRECT($C134&amp;"!"&amp;"$I"&amp;$D134)+INDIRECT($C134&amp;"!"&amp;"$J"&amp;$D134),0)</f>
        <v>0</v>
      </c>
      <c r="J134" cm="1">
        <f t="array" aca="1" ref="J134" ca="1">IF($G134="NA",(INDIRECT($C134&amp;"!"&amp;"$K"&amp;$D134)),0)</f>
        <v>0</v>
      </c>
      <c r="K134" s="4">
        <f t="shared" ca="1" si="64"/>
        <v>0</v>
      </c>
      <c r="L134" s="3">
        <f t="shared" ca="1" si="38"/>
        <v>0</v>
      </c>
      <c r="M134" s="5" cm="1">
        <f t="array" aca="1" ref="M134" ca="1">IF((INDIRECT($C134&amp;"!"&amp;"$D"&amp;$D134))="",,_xlfn.IFS(INDIRECT($C134&amp;"!"&amp;"$E"&amp;$D134)&lt;(1/3),INDIRECT($C134&amp;"!"&amp;"$E"&amp;$D134)-INDIRECT($C134&amp;"!"&amp;"$D"&amp;$D134),INDIRECT($C134&amp;"!"&amp;"$E"&amp;$D134)&gt;=(1/3),Data!$H$3-(INDIRECT($C134&amp;"!"&amp;"$D"&amp;$D134))))+INDIRECT($C134&amp;"!"&amp;"$H"&amp;$D134)</f>
        <v>0</v>
      </c>
      <c r="N134" s="5">
        <f t="shared" ca="1" si="39"/>
        <v>0</v>
      </c>
      <c r="O134" s="6">
        <f t="shared" ca="1" si="40"/>
        <v>0</v>
      </c>
      <c r="P134" s="5" cm="1">
        <f t="array" aca="1" ref="P134" ca="1">IF((INDIRECT($C134&amp;"!"&amp;"$D"&amp;$D134))="",,_xlfn.IFS(INDIRECT($C134&amp;"!"&amp;"$D"&amp;$D134)&gt;(2/3),INDIRECT($C134&amp;"!"&amp;"$E"&amp;$D134)-INDIRECT($C134&amp;"!"&amp;"$D"&amp;$D134),INDIRECT($C134&amp;"!"&amp;"$D"&amp;$D134)&lt;=(2/3),INDIRECT($C134&amp;"!"&amp;"$E"&amp;$D134)-Data!$H$4))+INDIRECT($C134&amp;"!"&amp;"$J"&amp;$D134)</f>
        <v>0</v>
      </c>
      <c r="Q134" s="4">
        <f t="shared" ca="1" si="41"/>
        <v>0</v>
      </c>
      <c r="R134" s="6">
        <f t="shared" ca="1" si="42"/>
        <v>0</v>
      </c>
      <c r="S134" s="4">
        <f ca="1">IF(VLOOKUP(A134,Data!B:E,4)&gt;=2,K134,N134+Q134)</f>
        <v>0</v>
      </c>
      <c r="T134" s="4">
        <f ca="1">IF(VLOOKUP(A134,Data!B:E,4)&gt;=2,,K134-N134-Q134)</f>
        <v>0</v>
      </c>
      <c r="V134" t="str">
        <f t="shared" ca="1" si="66"/>
        <v>Non</v>
      </c>
      <c r="W134" cm="1">
        <f t="array" aca="1" ref="W134" ca="1">_xlfn.IFS(AND(INDIRECT($C134&amp;"!"&amp;"$G"&amp;$D134)-INDIRECT($C134&amp;"!"&amp;"$F"&amp;$D134)&lt;0.5,INDIRECT($C134&amp;"!"&amp;"$G"&amp;$D134)=1,INDIRECT($C135&amp;"!"&amp;"$F"&amp;$D135)=0),0,AND(INDIRECT($C133&amp;"!"&amp;"$G"&amp;$D133)-INDIRECT($C133&amp;"!"&amp;"$F"&amp;$D133)&lt;0.5,INDIRECT($C133&amp;"!"&amp;"$G"&amp;$D133)=1,INDIRECT($C134&amp;"!"&amp;"$F"&amp;$D134)=0),INDIRECT($C133&amp;"!"&amp;"$F"&amp;$D133),AND(INDIRECT($C133&amp;"!"&amp;"$G"&amp;$D133)-INDIRECT($C133&amp;"!"&amp;"$F"&amp;$D133)&lt;=0.5,INDIRECT($C133&amp;"!"&amp;"$G"&amp;$D133)=1,INDIRECT($C134&amp;"!"&amp;"$F"&amp;$D134)=0),Calculs!X133,AND(INDIRECT($C134&amp;"!"&amp;"$F"&amp;$D134)=0,INDIRECT($C133&amp;"!"&amp;"$G"&amp;$D133)=1),AH133,TRUE,INDIRECT($C134&amp;"!"&amp;"$F"&amp;$D134))</f>
        <v>0</v>
      </c>
      <c r="X134" cm="1">
        <f t="array" aca="1" ref="X134" ca="1">IF(AND(INDIRECT($C134&amp;"!"&amp;"$G"&amp;$D134)-INDIRECT($C134&amp;"!"&amp;"$F"&amp;$D134)&lt;0.5,INDIRECT($C134&amp;"!"&amp;"$G"&amp;$D134)=1,INDIRECT($C135&amp;"!"&amp;"$F"&amp;$D135)=0),0,IF(OR(INDIRECT($C134&amp;"!"&amp;"$G"&amp;$D134)=1,AND(INDIRECT($C134&amp;"!"&amp;"$G"&amp;$D134)&lt;&gt;1,INDIRECT($C134&amp;"!"&amp;"$G"&amp;$D134)&gt;Calculs!W134+0.5)),Calculs!W134+0.5,INDIRECT($C134&amp;"!"&amp;"$G"&amp;$D134)+ROUND(W134,0)))</f>
        <v>0</v>
      </c>
      <c r="Y134">
        <f t="shared" ca="1" si="67"/>
        <v>0</v>
      </c>
      <c r="Z134" cm="1">
        <f t="array" aca="1" ref="Z134" ca="1">IF(AND(W134=INT(W134),INDIRECT($C134&amp;"!"&amp;"$F"&amp;$D134)&lt;&gt;""),W134+1,ROUNDUP(W134,0))</f>
        <v>0</v>
      </c>
      <c r="AA134">
        <f t="shared" ca="1" si="68"/>
        <v>0</v>
      </c>
      <c r="AB134" t="str">
        <f t="shared" ca="1" si="69"/>
        <v>Oui</v>
      </c>
      <c r="AC134">
        <f t="shared" ca="1" si="70"/>
        <v>0</v>
      </c>
      <c r="AD134" t="str">
        <f t="shared" ca="1" si="10"/>
        <v>Oui</v>
      </c>
      <c r="AE134" t="str">
        <f t="shared" ca="1" si="71"/>
        <v/>
      </c>
      <c r="AF134" t="str">
        <f t="shared" ca="1" si="72"/>
        <v>Non</v>
      </c>
      <c r="AG134" cm="1">
        <f t="array" aca="1" ref="AG134" ca="1">IF(INDIRECT($C134&amp;"!"&amp;"$G"&amp;$D134)-INDIRECT($C134&amp;"!"&amp;"$F"&amp;$D134)&lt;=0.5,0,IF(AND(INDIRECT($C134&amp;"!"&amp;"$F"&amp;$D134)=0,INDIRECT($C133&amp;"!"&amp;"$G"&amp;$D133)=1),X134,INDIRECT($C134&amp;"!"&amp;"$F"&amp;$D134)))</f>
        <v>0</v>
      </c>
      <c r="AH134" cm="1">
        <f t="array" aca="1" ref="AH134" ca="1">IF(INDIRECT($C134&amp;"!"&amp;"$G"&amp;$D134)-INDIRECT($C134&amp;"!"&amp;"$F"&amp;$D134)&lt;=0.5,0,IF(OR(INDIRECT($C134&amp;"!"&amp;"$G"&amp;$D134)=1,AND(INDIRECT($C134&amp;"!"&amp;"$G"&amp;$D134)&lt;&gt;1,INDIRECT($C134&amp;"!"&amp;"$G"&amp;$D134)&gt;Calculs!AG134+0.5)),Calculs!AG134+0.5,INDIRECT($C134&amp;"!"&amp;"$G"&amp;$D134)+ROUND(AG134,0)))</f>
        <v>0</v>
      </c>
      <c r="AI134">
        <f t="shared" ca="1" si="73"/>
        <v>0</v>
      </c>
      <c r="AJ134" cm="1">
        <f t="array" aca="1" ref="AJ134" ca="1">IF(AND(AG134=INT(AG134),INDIRECT($C134&amp;"!"&amp;"$F"&amp;$D134)&lt;&gt;""),AG134+1,ROUNDUP(AG134,0))</f>
        <v>0</v>
      </c>
      <c r="AK134">
        <f t="shared" ca="1" si="74"/>
        <v>0</v>
      </c>
      <c r="AL134" t="str">
        <f t="shared" ca="1" si="75"/>
        <v>Oui</v>
      </c>
      <c r="AM134">
        <f t="shared" ca="1" si="76"/>
        <v>0</v>
      </c>
      <c r="AN134" t="str">
        <f t="shared" ca="1" si="16"/>
        <v>Oui</v>
      </c>
      <c r="AO134" t="str">
        <f t="shared" ca="1" si="77"/>
        <v/>
      </c>
    </row>
    <row r="135" spans="1:41" x14ac:dyDescent="0.25">
      <c r="A135">
        <v>133</v>
      </c>
      <c r="B135">
        <f ca="1">Data!E135</f>
        <v>2</v>
      </c>
      <c r="C135" t="s">
        <v>110</v>
      </c>
      <c r="D135">
        <v>15</v>
      </c>
      <c r="E135" t="str">
        <f t="shared" ca="1" si="37"/>
        <v>Non</v>
      </c>
      <c r="F135" t="str">
        <f ca="1">IF(Data!$D135&gt;=3,"Oui","Non")</f>
        <v>Non</v>
      </c>
      <c r="G135" s="4" t="str" cm="1">
        <f t="array" aca="1" ref="G135" ca="1">IF(OR(AND(Data!$E135=4,ISBLANK(INDIRECT($C135&amp;"!"&amp;"$D"&amp;$D135&amp;":$I"&amp;$D135))),$E135="Oui"),_xlfn.SWITCH(Informations!$E$10,"Oui",0.5,"Non",0.4,"Erreur"),"NA")</f>
        <v>NA</v>
      </c>
      <c r="H135" s="14" cm="1">
        <f t="array" aca="1" ref="H135" ca="1">_xlfn.SWITCH($G135,"NA",(INDIRECT($C135&amp;"!"&amp;"$E"&amp;$D135))-(INDIRECT($C135&amp;"!"&amp;"$D"&amp;$D135)),0.4,$G135,0.5,$G135,"Erreur","Erreur","Erreur")</f>
        <v>0</v>
      </c>
      <c r="I135" cm="1">
        <f t="array" aca="1" ref="I135" ca="1">IF($G135="NA",INDIRECT($C135&amp;"!"&amp;"$H"&amp;$D135)+INDIRECT($C135&amp;"!"&amp;"$I"&amp;$D135)+INDIRECT($C135&amp;"!"&amp;"$J"&amp;$D135),0)</f>
        <v>0</v>
      </c>
      <c r="J135" cm="1">
        <f t="array" aca="1" ref="J135" ca="1">IF($G135="NA",(INDIRECT($C135&amp;"!"&amp;"$K"&amp;$D135)),0)</f>
        <v>0</v>
      </c>
      <c r="K135" s="4">
        <f t="shared" ca="1" si="64"/>
        <v>0</v>
      </c>
      <c r="L135" s="3">
        <f t="shared" ca="1" si="38"/>
        <v>0</v>
      </c>
      <c r="M135" s="5" cm="1">
        <f t="array" aca="1" ref="M135" ca="1">IF((INDIRECT($C135&amp;"!"&amp;"$D"&amp;$D135))="",,_xlfn.IFS(INDIRECT($C135&amp;"!"&amp;"$E"&amp;$D135)&lt;(1/3),INDIRECT($C135&amp;"!"&amp;"$E"&amp;$D135)-INDIRECT($C135&amp;"!"&amp;"$D"&amp;$D135),INDIRECT($C135&amp;"!"&amp;"$E"&amp;$D135)&gt;=(1/3),Data!$H$3-(INDIRECT($C135&amp;"!"&amp;"$D"&amp;$D135))))+INDIRECT($C135&amp;"!"&amp;"$H"&amp;$D135)</f>
        <v>0</v>
      </c>
      <c r="N135" s="5">
        <f t="shared" ca="1" si="39"/>
        <v>0</v>
      </c>
      <c r="O135" s="6">
        <f t="shared" ca="1" si="40"/>
        <v>0</v>
      </c>
      <c r="P135" s="5" cm="1">
        <f t="array" aca="1" ref="P135" ca="1">IF((INDIRECT($C135&amp;"!"&amp;"$D"&amp;$D135))="",,_xlfn.IFS(INDIRECT($C135&amp;"!"&amp;"$D"&amp;$D135)&gt;(2/3),INDIRECT($C135&amp;"!"&amp;"$E"&amp;$D135)-INDIRECT($C135&amp;"!"&amp;"$D"&amp;$D135),INDIRECT($C135&amp;"!"&amp;"$D"&amp;$D135)&lt;=(2/3),INDIRECT($C135&amp;"!"&amp;"$E"&amp;$D135)-Data!$H$4))+INDIRECT($C135&amp;"!"&amp;"$J"&amp;$D135)</f>
        <v>0</v>
      </c>
      <c r="Q135" s="4">
        <f t="shared" ca="1" si="41"/>
        <v>0</v>
      </c>
      <c r="R135" s="6">
        <f t="shared" ca="1" si="42"/>
        <v>0</v>
      </c>
      <c r="S135" s="4">
        <f ca="1">IF(VLOOKUP(A135,Data!B:E,4)&gt;=2,K135,N135+Q135)</f>
        <v>0</v>
      </c>
      <c r="T135" s="4">
        <f ca="1">IF(VLOOKUP(A135,Data!B:E,4)&gt;=2,,K135-N135-Q135)</f>
        <v>0</v>
      </c>
      <c r="V135" t="str">
        <f t="shared" ca="1" si="66"/>
        <v>Non</v>
      </c>
      <c r="W135" cm="1">
        <f t="array" aca="1" ref="W135" ca="1">_xlfn.IFS(AND(INDIRECT($C135&amp;"!"&amp;"$G"&amp;$D135)-INDIRECT($C135&amp;"!"&amp;"$F"&amp;$D135)&lt;0.5,INDIRECT($C135&amp;"!"&amp;"$G"&amp;$D135)=1,INDIRECT($C136&amp;"!"&amp;"$F"&amp;$D136)=0),0,AND(INDIRECT($C134&amp;"!"&amp;"$G"&amp;$D134)-INDIRECT($C134&amp;"!"&amp;"$F"&amp;$D134)&lt;0.5,INDIRECT($C134&amp;"!"&amp;"$G"&amp;$D134)=1,INDIRECT($C135&amp;"!"&amp;"$F"&amp;$D135)=0),INDIRECT($C134&amp;"!"&amp;"$F"&amp;$D134),AND(INDIRECT($C134&amp;"!"&amp;"$G"&amp;$D134)-INDIRECT($C134&amp;"!"&amp;"$F"&amp;$D134)&lt;=0.5,INDIRECT($C134&amp;"!"&amp;"$G"&amp;$D134)=1,INDIRECT($C135&amp;"!"&amp;"$F"&amp;$D135)=0),Calculs!X134,AND(INDIRECT($C135&amp;"!"&amp;"$F"&amp;$D135)=0,INDIRECT($C134&amp;"!"&amp;"$G"&amp;$D134)=1),AH134,TRUE,INDIRECT($C135&amp;"!"&amp;"$F"&amp;$D135))</f>
        <v>0</v>
      </c>
      <c r="X135" cm="1">
        <f t="array" aca="1" ref="X135" ca="1">IF(AND(INDIRECT($C135&amp;"!"&amp;"$G"&amp;$D135)-INDIRECT($C135&amp;"!"&amp;"$F"&amp;$D135)&lt;0.5,INDIRECT($C135&amp;"!"&amp;"$G"&amp;$D135)=1,INDIRECT($C136&amp;"!"&amp;"$F"&amp;$D136)=0),0,IF(OR(INDIRECT($C135&amp;"!"&amp;"$G"&amp;$D135)=1,AND(INDIRECT($C135&amp;"!"&amp;"$G"&amp;$D135)&lt;&gt;1,INDIRECT($C135&amp;"!"&amp;"$G"&amp;$D135)&gt;Calculs!W135+0.5)),Calculs!W135+0.5,INDIRECT($C135&amp;"!"&amp;"$G"&amp;$D135)+ROUND(W135,0)))</f>
        <v>0</v>
      </c>
      <c r="Y135">
        <f t="shared" ca="1" si="67"/>
        <v>0</v>
      </c>
      <c r="Z135" cm="1">
        <f t="array" aca="1" ref="Z135" ca="1">IF(AND(W135=INT(W135),INDIRECT($C135&amp;"!"&amp;"$F"&amp;$D135)&lt;&gt;""),W135+1,ROUNDUP(W135,0))</f>
        <v>0</v>
      </c>
      <c r="AA135">
        <f t="shared" ca="1" si="68"/>
        <v>0</v>
      </c>
      <c r="AB135" t="str">
        <f t="shared" ca="1" si="69"/>
        <v>Oui</v>
      </c>
      <c r="AC135">
        <f t="shared" ca="1" si="70"/>
        <v>0</v>
      </c>
      <c r="AD135" t="str">
        <f t="shared" ca="1" si="10"/>
        <v>Oui</v>
      </c>
      <c r="AE135" t="str">
        <f t="shared" ca="1" si="71"/>
        <v/>
      </c>
      <c r="AF135" t="str">
        <f t="shared" ca="1" si="72"/>
        <v>Non</v>
      </c>
      <c r="AG135" cm="1">
        <f t="array" aca="1" ref="AG135" ca="1">IF(INDIRECT($C135&amp;"!"&amp;"$G"&amp;$D135)-INDIRECT($C135&amp;"!"&amp;"$F"&amp;$D135)&lt;=0.5,0,IF(AND(INDIRECT($C135&amp;"!"&amp;"$F"&amp;$D135)=0,INDIRECT($C134&amp;"!"&amp;"$G"&amp;$D134)=1),X135,INDIRECT($C135&amp;"!"&amp;"$F"&amp;$D135)))</f>
        <v>0</v>
      </c>
      <c r="AH135" cm="1">
        <f t="array" aca="1" ref="AH135" ca="1">IF(INDIRECT($C135&amp;"!"&amp;"$G"&amp;$D135)-INDIRECT($C135&amp;"!"&amp;"$F"&amp;$D135)&lt;=0.5,0,IF(OR(INDIRECT($C135&amp;"!"&amp;"$G"&amp;$D135)=1,AND(INDIRECT($C135&amp;"!"&amp;"$G"&amp;$D135)&lt;&gt;1,INDIRECT($C135&amp;"!"&amp;"$G"&amp;$D135)&gt;Calculs!AG135+0.5)),Calculs!AG135+0.5,INDIRECT($C135&amp;"!"&amp;"$G"&amp;$D135)+ROUND(AG135,0)))</f>
        <v>0</v>
      </c>
      <c r="AI135">
        <f t="shared" ca="1" si="73"/>
        <v>0</v>
      </c>
      <c r="AJ135" cm="1">
        <f t="array" aca="1" ref="AJ135" ca="1">IF(AND(AG135=INT(AG135),INDIRECT($C135&amp;"!"&amp;"$F"&amp;$D135)&lt;&gt;""),AG135+1,ROUNDUP(AG135,0))</f>
        <v>0</v>
      </c>
      <c r="AK135">
        <f t="shared" ca="1" si="74"/>
        <v>0</v>
      </c>
      <c r="AL135" t="str">
        <f t="shared" ca="1" si="75"/>
        <v>Oui</v>
      </c>
      <c r="AM135">
        <f t="shared" ca="1" si="76"/>
        <v>0</v>
      </c>
      <c r="AN135" t="str">
        <f t="shared" ca="1" si="16"/>
        <v>Oui</v>
      </c>
      <c r="AO135" t="str">
        <f t="shared" ca="1" si="77"/>
        <v/>
      </c>
    </row>
    <row r="136" spans="1:41" x14ac:dyDescent="0.25">
      <c r="A136">
        <v>134</v>
      </c>
      <c r="B136">
        <f ca="1">Data!E136</f>
        <v>3</v>
      </c>
      <c r="C136" t="s">
        <v>110</v>
      </c>
      <c r="D136">
        <v>16</v>
      </c>
      <c r="E136" t="str">
        <f t="shared" ca="1" si="37"/>
        <v>Non</v>
      </c>
      <c r="F136" t="str">
        <f ca="1">IF(Data!$D136&gt;=3,"Oui","Non")</f>
        <v>Non</v>
      </c>
      <c r="G136" s="4" t="str" cm="1">
        <f t="array" aca="1" ref="G136" ca="1">IF(OR(AND(Data!$E136=4,ISBLANK(INDIRECT($C136&amp;"!"&amp;"$D"&amp;$D136&amp;":$I"&amp;$D136))),$E136="Oui"),_xlfn.SWITCH(Informations!$E$10,"Oui",0.5,"Non",0.4,"Erreur"),"NA")</f>
        <v>NA</v>
      </c>
      <c r="H136" s="14" cm="1">
        <f t="array" aca="1" ref="H136" ca="1">_xlfn.SWITCH($G136,"NA",(INDIRECT($C136&amp;"!"&amp;"$E"&amp;$D136))-(INDIRECT($C136&amp;"!"&amp;"$D"&amp;$D136)),0.4,$G136,0.5,$G136,"Erreur","Erreur","Erreur")</f>
        <v>0</v>
      </c>
      <c r="I136" cm="1">
        <f t="array" aca="1" ref="I136" ca="1">IF($G136="NA",INDIRECT($C136&amp;"!"&amp;"$H"&amp;$D136)+INDIRECT($C136&amp;"!"&amp;"$I"&amp;$D136)+INDIRECT($C136&amp;"!"&amp;"$J"&amp;$D136),0)</f>
        <v>0</v>
      </c>
      <c r="J136" cm="1">
        <f t="array" aca="1" ref="J136" ca="1">IF($G136="NA",(INDIRECT($C136&amp;"!"&amp;"$K"&amp;$D136)),0)</f>
        <v>0</v>
      </c>
      <c r="K136" s="4">
        <f t="shared" ca="1" si="64"/>
        <v>0</v>
      </c>
      <c r="L136" s="3">
        <f t="shared" ca="1" si="38"/>
        <v>0</v>
      </c>
      <c r="M136" s="5" cm="1">
        <f t="array" aca="1" ref="M136" ca="1">IF((INDIRECT($C136&amp;"!"&amp;"$D"&amp;$D136))="",,_xlfn.IFS(INDIRECT($C136&amp;"!"&amp;"$E"&amp;$D136)&lt;(1/3),INDIRECT($C136&amp;"!"&amp;"$E"&amp;$D136)-INDIRECT($C136&amp;"!"&amp;"$D"&amp;$D136),INDIRECT($C136&amp;"!"&amp;"$E"&amp;$D136)&gt;=(1/3),Data!$H$3-(INDIRECT($C136&amp;"!"&amp;"$D"&amp;$D136))))+INDIRECT($C136&amp;"!"&amp;"$H"&amp;$D136)</f>
        <v>0</v>
      </c>
      <c r="N136" s="5">
        <f t="shared" ca="1" si="39"/>
        <v>0</v>
      </c>
      <c r="O136" s="6">
        <f t="shared" ca="1" si="40"/>
        <v>0</v>
      </c>
      <c r="P136" s="5" cm="1">
        <f t="array" aca="1" ref="P136" ca="1">IF((INDIRECT($C136&amp;"!"&amp;"$D"&amp;$D136))="",,_xlfn.IFS(INDIRECT($C136&amp;"!"&amp;"$D"&amp;$D136)&gt;(2/3),INDIRECT($C136&amp;"!"&amp;"$E"&amp;$D136)-INDIRECT($C136&amp;"!"&amp;"$D"&amp;$D136),INDIRECT($C136&amp;"!"&amp;"$D"&amp;$D136)&lt;=(2/3),INDIRECT($C136&amp;"!"&amp;"$E"&amp;$D136)-Data!$H$4))+INDIRECT($C136&amp;"!"&amp;"$J"&amp;$D136)</f>
        <v>0</v>
      </c>
      <c r="Q136" s="4">
        <f t="shared" ca="1" si="41"/>
        <v>0</v>
      </c>
      <c r="R136" s="6">
        <f t="shared" ca="1" si="42"/>
        <v>0</v>
      </c>
      <c r="S136" s="4">
        <f ca="1">IF(VLOOKUP(A136,Data!B:E,4)&gt;=2,K136,N136+Q136)</f>
        <v>0</v>
      </c>
      <c r="T136" s="4">
        <f ca="1">IF(VLOOKUP(A136,Data!B:E,4)&gt;=2,,K136-N136-Q136)</f>
        <v>0</v>
      </c>
      <c r="V136" t="str">
        <f t="shared" ca="1" si="66"/>
        <v>Non</v>
      </c>
      <c r="W136" cm="1">
        <f t="array" aca="1" ref="W136" ca="1">_xlfn.IFS(AND(INDIRECT($C136&amp;"!"&amp;"$G"&amp;$D136)-INDIRECT($C136&amp;"!"&amp;"$F"&amp;$D136)&lt;0.5,INDIRECT($C136&amp;"!"&amp;"$G"&amp;$D136)=1,INDIRECT($C137&amp;"!"&amp;"$F"&amp;$D137)=0),0,AND(INDIRECT($C135&amp;"!"&amp;"$G"&amp;$D135)-INDIRECT($C135&amp;"!"&amp;"$F"&amp;$D135)&lt;0.5,INDIRECT($C135&amp;"!"&amp;"$G"&amp;$D135)=1,INDIRECT($C136&amp;"!"&amp;"$F"&amp;$D136)=0),INDIRECT($C135&amp;"!"&amp;"$F"&amp;$D135),AND(INDIRECT($C135&amp;"!"&amp;"$G"&amp;$D135)-INDIRECT($C135&amp;"!"&amp;"$F"&amp;$D135)&lt;=0.5,INDIRECT($C135&amp;"!"&amp;"$G"&amp;$D135)=1,INDIRECT($C136&amp;"!"&amp;"$F"&amp;$D136)=0),Calculs!X135,AND(INDIRECT($C136&amp;"!"&amp;"$F"&amp;$D136)=0,INDIRECT($C135&amp;"!"&amp;"$G"&amp;$D135)=1),AH135,TRUE,INDIRECT($C136&amp;"!"&amp;"$F"&amp;$D136))</f>
        <v>0</v>
      </c>
      <c r="X136" cm="1">
        <f t="array" aca="1" ref="X136" ca="1">IF(AND(INDIRECT($C136&amp;"!"&amp;"$G"&amp;$D136)-INDIRECT($C136&amp;"!"&amp;"$F"&amp;$D136)&lt;0.5,INDIRECT($C136&amp;"!"&amp;"$G"&amp;$D136)=1,INDIRECT($C137&amp;"!"&amp;"$F"&amp;$D137)=0),0,IF(OR(INDIRECT($C136&amp;"!"&amp;"$G"&amp;$D136)=1,AND(INDIRECT($C136&amp;"!"&amp;"$G"&amp;$D136)&lt;&gt;1,INDIRECT($C136&amp;"!"&amp;"$G"&amp;$D136)&gt;Calculs!W136+0.5)),Calculs!W136+0.5,INDIRECT($C136&amp;"!"&amp;"$G"&amp;$D136)+ROUND(W136,0)))</f>
        <v>0</v>
      </c>
      <c r="Y136">
        <f t="shared" ca="1" si="67"/>
        <v>0</v>
      </c>
      <c r="Z136" cm="1">
        <f t="array" aca="1" ref="Z136" ca="1">IF(AND(W136=INT(W136),INDIRECT($C136&amp;"!"&amp;"$F"&amp;$D136)&lt;&gt;""),W136+1,ROUNDUP(W136,0))</f>
        <v>0</v>
      </c>
      <c r="AA136">
        <f t="shared" ca="1" si="68"/>
        <v>0</v>
      </c>
      <c r="AB136" t="str">
        <f t="shared" ca="1" si="69"/>
        <v>Oui</v>
      </c>
      <c r="AC136">
        <f t="shared" ca="1" si="70"/>
        <v>0</v>
      </c>
      <c r="AD136" t="str">
        <f t="shared" ca="1" si="10"/>
        <v>Oui</v>
      </c>
      <c r="AE136" t="str">
        <f t="shared" ca="1" si="71"/>
        <v/>
      </c>
      <c r="AF136" t="str">
        <f t="shared" ca="1" si="72"/>
        <v>Non</v>
      </c>
      <c r="AG136" cm="1">
        <f t="array" aca="1" ref="AG136" ca="1">IF(INDIRECT($C136&amp;"!"&amp;"$G"&amp;$D136)-INDIRECT($C136&amp;"!"&amp;"$F"&amp;$D136)&lt;=0.5,0,IF(AND(INDIRECT($C136&amp;"!"&amp;"$F"&amp;$D136)=0,INDIRECT($C135&amp;"!"&amp;"$G"&amp;$D135)=1),X136,INDIRECT($C136&amp;"!"&amp;"$F"&amp;$D136)))</f>
        <v>0</v>
      </c>
      <c r="AH136" cm="1">
        <f t="array" aca="1" ref="AH136" ca="1">IF(INDIRECT($C136&amp;"!"&amp;"$G"&amp;$D136)-INDIRECT($C136&amp;"!"&amp;"$F"&amp;$D136)&lt;=0.5,0,IF(OR(INDIRECT($C136&amp;"!"&amp;"$G"&amp;$D136)=1,AND(INDIRECT($C136&amp;"!"&amp;"$G"&amp;$D136)&lt;&gt;1,INDIRECT($C136&amp;"!"&amp;"$G"&amp;$D136)&gt;Calculs!AG136+0.5)),Calculs!AG136+0.5,INDIRECT($C136&amp;"!"&amp;"$G"&amp;$D136)+ROUND(AG136,0)))</f>
        <v>0</v>
      </c>
      <c r="AI136">
        <f t="shared" ca="1" si="73"/>
        <v>0</v>
      </c>
      <c r="AJ136" cm="1">
        <f t="array" aca="1" ref="AJ136" ca="1">IF(AND(AG136=INT(AG136),INDIRECT($C136&amp;"!"&amp;"$F"&amp;$D136)&lt;&gt;""),AG136+1,ROUNDUP(AG136,0))</f>
        <v>0</v>
      </c>
      <c r="AK136">
        <f t="shared" ca="1" si="74"/>
        <v>0</v>
      </c>
      <c r="AL136" t="str">
        <f t="shared" ca="1" si="75"/>
        <v>Oui</v>
      </c>
      <c r="AM136">
        <f t="shared" ca="1" si="76"/>
        <v>0</v>
      </c>
      <c r="AN136" t="str">
        <f t="shared" ca="1" si="16"/>
        <v>Oui</v>
      </c>
      <c r="AO136" t="str">
        <f t="shared" ca="1" si="77"/>
        <v/>
      </c>
    </row>
    <row r="137" spans="1:41" x14ac:dyDescent="0.25">
      <c r="A137">
        <v>135</v>
      </c>
      <c r="B137">
        <f ca="1">Data!E137</f>
        <v>1</v>
      </c>
      <c r="C137" t="s">
        <v>110</v>
      </c>
      <c r="D137">
        <v>17</v>
      </c>
      <c r="E137" t="str">
        <f t="shared" ca="1" si="37"/>
        <v>Non</v>
      </c>
      <c r="F137" t="str">
        <f ca="1">IF(Data!$D137&gt;=3,"Oui","Non")</f>
        <v>Non</v>
      </c>
      <c r="G137" s="4" t="str" cm="1">
        <f t="array" aca="1" ref="G137" ca="1">IF(OR(AND(Data!$E137=4,ISBLANK(INDIRECT($C137&amp;"!"&amp;"$D"&amp;$D137&amp;":$I"&amp;$D137))),$E137="Oui"),_xlfn.SWITCH(Informations!$E$10,"Oui",0.5,"Non",0.4,"Erreur"),"NA")</f>
        <v>NA</v>
      </c>
      <c r="H137" s="14" cm="1">
        <f t="array" aca="1" ref="H137" ca="1">_xlfn.SWITCH($G137,"NA",(INDIRECT($C137&amp;"!"&amp;"$E"&amp;$D137))-(INDIRECT($C137&amp;"!"&amp;"$D"&amp;$D137)),0.4,$G137,0.5,$G137,"Erreur","Erreur","Erreur")</f>
        <v>0</v>
      </c>
      <c r="I137" cm="1">
        <f t="array" aca="1" ref="I137" ca="1">IF($G137="NA",INDIRECT($C137&amp;"!"&amp;"$H"&amp;$D137)+INDIRECT($C137&amp;"!"&amp;"$I"&amp;$D137)+INDIRECT($C137&amp;"!"&amp;"$J"&amp;$D137),0)</f>
        <v>0</v>
      </c>
      <c r="J137" cm="1">
        <f t="array" aca="1" ref="J137" ca="1">IF($G137="NA",(INDIRECT($C137&amp;"!"&amp;"$K"&amp;$D137)),0)</f>
        <v>0</v>
      </c>
      <c r="K137" s="4">
        <f t="shared" ca="1" si="64"/>
        <v>0</v>
      </c>
      <c r="L137" s="3">
        <f t="shared" ca="1" si="38"/>
        <v>0</v>
      </c>
      <c r="M137" s="5" cm="1">
        <f t="array" aca="1" ref="M137" ca="1">IF((INDIRECT($C137&amp;"!"&amp;"$D"&amp;$D137))="",,_xlfn.IFS(INDIRECT($C137&amp;"!"&amp;"$E"&amp;$D137)&lt;(1/3),INDIRECT($C137&amp;"!"&amp;"$E"&amp;$D137)-INDIRECT($C137&amp;"!"&amp;"$D"&amp;$D137),INDIRECT($C137&amp;"!"&amp;"$E"&amp;$D137)&gt;=(1/3),Data!$H$3-(INDIRECT($C137&amp;"!"&amp;"$D"&amp;$D137))))+INDIRECT($C137&amp;"!"&amp;"$H"&amp;$D137)</f>
        <v>0</v>
      </c>
      <c r="N137" s="5">
        <f t="shared" ca="1" si="39"/>
        <v>0</v>
      </c>
      <c r="O137" s="6">
        <f t="shared" ca="1" si="40"/>
        <v>0</v>
      </c>
      <c r="P137" s="5" cm="1">
        <f t="array" aca="1" ref="P137" ca="1">IF((INDIRECT($C137&amp;"!"&amp;"$D"&amp;$D137))="",,_xlfn.IFS(INDIRECT($C137&amp;"!"&amp;"$D"&amp;$D137)&gt;(2/3),INDIRECT($C137&amp;"!"&amp;"$E"&amp;$D137)-INDIRECT($C137&amp;"!"&amp;"$D"&amp;$D137),INDIRECT($C137&amp;"!"&amp;"$D"&amp;$D137)&lt;=(2/3),INDIRECT($C137&amp;"!"&amp;"$E"&amp;$D137)-Data!$H$4))+INDIRECT($C137&amp;"!"&amp;"$J"&amp;$D137)</f>
        <v>0</v>
      </c>
      <c r="Q137" s="4">
        <f t="shared" ca="1" si="41"/>
        <v>0</v>
      </c>
      <c r="R137" s="6">
        <f t="shared" ca="1" si="42"/>
        <v>0</v>
      </c>
      <c r="S137" s="4">
        <f ca="1">IF(VLOOKUP(A137,Data!B:E,4)&gt;=2,K137,N137+Q137)</f>
        <v>0</v>
      </c>
      <c r="T137" s="4">
        <f ca="1">IF(VLOOKUP(A137,Data!B:E,4)&gt;=2,,K137-N137-Q137)</f>
        <v>0</v>
      </c>
      <c r="V137" t="str">
        <f t="shared" ca="1" si="66"/>
        <v>Non</v>
      </c>
      <c r="W137" cm="1">
        <f t="array" aca="1" ref="W137" ca="1">_xlfn.IFS(AND(INDIRECT($C137&amp;"!"&amp;"$G"&amp;$D137)-INDIRECT($C137&amp;"!"&amp;"$F"&amp;$D137)&lt;0.5,INDIRECT($C137&amp;"!"&amp;"$G"&amp;$D137)=1,INDIRECT($C138&amp;"!"&amp;"$F"&amp;$D138)=0),0,AND(INDIRECT($C136&amp;"!"&amp;"$G"&amp;$D136)-INDIRECT($C136&amp;"!"&amp;"$F"&amp;$D136)&lt;0.5,INDIRECT($C136&amp;"!"&amp;"$G"&amp;$D136)=1,INDIRECT($C137&amp;"!"&amp;"$F"&amp;$D137)=0),INDIRECT($C136&amp;"!"&amp;"$F"&amp;$D136),AND(INDIRECT($C136&amp;"!"&amp;"$G"&amp;$D136)-INDIRECT($C136&amp;"!"&amp;"$F"&amp;$D136)&lt;=0.5,INDIRECT($C136&amp;"!"&amp;"$G"&amp;$D136)=1,INDIRECT($C137&amp;"!"&amp;"$F"&amp;$D137)=0),Calculs!X136,AND(INDIRECT($C137&amp;"!"&amp;"$F"&amp;$D137)=0,INDIRECT($C136&amp;"!"&amp;"$G"&amp;$D136)=1),AH136,TRUE,INDIRECT($C137&amp;"!"&amp;"$F"&amp;$D137))</f>
        <v>0</v>
      </c>
      <c r="X137" cm="1">
        <f t="array" aca="1" ref="X137" ca="1">IF(AND(INDIRECT($C137&amp;"!"&amp;"$G"&amp;$D137)-INDIRECT($C137&amp;"!"&amp;"$F"&amp;$D137)&lt;0.5,INDIRECT($C137&amp;"!"&amp;"$G"&amp;$D137)=1,INDIRECT($C138&amp;"!"&amp;"$F"&amp;$D138)=0),0,IF(OR(INDIRECT($C137&amp;"!"&amp;"$G"&amp;$D137)=1,AND(INDIRECT($C137&amp;"!"&amp;"$G"&amp;$D137)&lt;&gt;1,INDIRECT($C137&amp;"!"&amp;"$G"&amp;$D137)&gt;Calculs!W137+0.5)),Calculs!W137+0.5,INDIRECT($C137&amp;"!"&amp;"$G"&amp;$D137)+ROUND(W137,0)))</f>
        <v>0</v>
      </c>
      <c r="Y137">
        <f t="shared" ca="1" si="67"/>
        <v>0</v>
      </c>
      <c r="Z137" cm="1">
        <f t="array" aca="1" ref="Z137" ca="1">IF(AND(W137=INT(W137),INDIRECT($C137&amp;"!"&amp;"$F"&amp;$D137)&lt;&gt;""),W137+1,ROUNDUP(W137,0))</f>
        <v>0</v>
      </c>
      <c r="AA137">
        <f t="shared" ca="1" si="68"/>
        <v>0</v>
      </c>
      <c r="AB137" t="str">
        <f t="shared" ca="1" si="69"/>
        <v>Oui</v>
      </c>
      <c r="AC137">
        <f t="shared" ca="1" si="70"/>
        <v>0</v>
      </c>
      <c r="AD137" t="str">
        <f t="shared" ca="1" si="10"/>
        <v>Oui</v>
      </c>
      <c r="AE137" t="str">
        <f t="shared" ca="1" si="71"/>
        <v/>
      </c>
      <c r="AF137" t="str">
        <f t="shared" ca="1" si="72"/>
        <v>Non</v>
      </c>
      <c r="AG137" cm="1">
        <f t="array" aca="1" ref="AG137" ca="1">IF(INDIRECT($C137&amp;"!"&amp;"$G"&amp;$D137)-INDIRECT($C137&amp;"!"&amp;"$F"&amp;$D137)&lt;=0.5,0,IF(AND(INDIRECT($C137&amp;"!"&amp;"$F"&amp;$D137)=0,INDIRECT($C136&amp;"!"&amp;"$G"&amp;$D136)=1),X137,INDIRECT($C137&amp;"!"&amp;"$F"&amp;$D137)))</f>
        <v>0</v>
      </c>
      <c r="AH137" cm="1">
        <f t="array" aca="1" ref="AH137" ca="1">IF(INDIRECT($C137&amp;"!"&amp;"$G"&amp;$D137)-INDIRECT($C137&amp;"!"&amp;"$F"&amp;$D137)&lt;=0.5,0,IF(OR(INDIRECT($C137&amp;"!"&amp;"$G"&amp;$D137)=1,AND(INDIRECT($C137&amp;"!"&amp;"$G"&amp;$D137)&lt;&gt;1,INDIRECT($C137&amp;"!"&amp;"$G"&amp;$D137)&gt;Calculs!AG137+0.5)),Calculs!AG137+0.5,INDIRECT($C137&amp;"!"&amp;"$G"&amp;$D137)+ROUND(AG137,0)))</f>
        <v>0</v>
      </c>
      <c r="AI137">
        <f t="shared" ca="1" si="73"/>
        <v>0</v>
      </c>
      <c r="AJ137" cm="1">
        <f t="array" aca="1" ref="AJ137" ca="1">IF(AND(AG137=INT(AG137),INDIRECT($C137&amp;"!"&amp;"$F"&amp;$D137)&lt;&gt;""),AG137+1,ROUNDUP(AG137,0))</f>
        <v>0</v>
      </c>
      <c r="AK137">
        <f t="shared" ca="1" si="74"/>
        <v>0</v>
      </c>
      <c r="AL137" t="str">
        <f t="shared" ca="1" si="75"/>
        <v>Oui</v>
      </c>
      <c r="AM137">
        <f t="shared" ca="1" si="76"/>
        <v>0</v>
      </c>
      <c r="AN137" t="str">
        <f t="shared" ca="1" si="16"/>
        <v>Oui</v>
      </c>
      <c r="AO137" t="str">
        <f t="shared" ca="1" si="77"/>
        <v/>
      </c>
    </row>
    <row r="138" spans="1:41" x14ac:dyDescent="0.25">
      <c r="A138">
        <v>136</v>
      </c>
      <c r="B138">
        <f ca="1">Data!E138</f>
        <v>1</v>
      </c>
      <c r="C138" t="s">
        <v>110</v>
      </c>
      <c r="D138">
        <v>18</v>
      </c>
      <c r="E138" t="str">
        <f t="shared" ca="1" si="37"/>
        <v>Non</v>
      </c>
      <c r="F138" t="str">
        <f ca="1">IF(Data!$D138&gt;=3,"Oui","Non")</f>
        <v>Non</v>
      </c>
      <c r="G138" s="4" t="str" cm="1">
        <f t="array" aca="1" ref="G138" ca="1">IF(OR(AND(Data!$E138=4,ISBLANK(INDIRECT($C138&amp;"!"&amp;"$D"&amp;$D138&amp;":$I"&amp;$D138))),$E138="Oui"),_xlfn.SWITCH(Informations!$E$10,"Oui",0.5,"Non",0.4,"Erreur"),"NA")</f>
        <v>NA</v>
      </c>
      <c r="H138" s="14" cm="1">
        <f t="array" aca="1" ref="H138" ca="1">_xlfn.SWITCH($G138,"NA",(INDIRECT($C138&amp;"!"&amp;"$E"&amp;$D138))-(INDIRECT($C138&amp;"!"&amp;"$D"&amp;$D138)),0.4,$G138,0.5,$G138,"Erreur","Erreur","Erreur")</f>
        <v>0</v>
      </c>
      <c r="I138" cm="1">
        <f t="array" aca="1" ref="I138" ca="1">IF($G138="NA",INDIRECT($C138&amp;"!"&amp;"$H"&amp;$D138)+INDIRECT($C138&amp;"!"&amp;"$I"&amp;$D138)+INDIRECT($C138&amp;"!"&amp;"$J"&amp;$D138),0)</f>
        <v>0</v>
      </c>
      <c r="J138" cm="1">
        <f t="array" aca="1" ref="J138" ca="1">IF($G138="NA",(INDIRECT($C138&amp;"!"&amp;"$K"&amp;$D138)),0)</f>
        <v>0</v>
      </c>
      <c r="K138" s="4">
        <f t="shared" ca="1" si="64"/>
        <v>0</v>
      </c>
      <c r="L138" s="3">
        <f t="shared" ca="1" si="38"/>
        <v>0</v>
      </c>
      <c r="M138" s="5" cm="1">
        <f t="array" aca="1" ref="M138" ca="1">IF((INDIRECT($C138&amp;"!"&amp;"$D"&amp;$D138))="",,_xlfn.IFS(INDIRECT($C138&amp;"!"&amp;"$E"&amp;$D138)&lt;(1/3),INDIRECT($C138&amp;"!"&amp;"$E"&amp;$D138)-INDIRECT($C138&amp;"!"&amp;"$D"&amp;$D138),INDIRECT($C138&amp;"!"&amp;"$E"&amp;$D138)&gt;=(1/3),Data!$H$3-(INDIRECT($C138&amp;"!"&amp;"$D"&amp;$D138))))+INDIRECT($C138&amp;"!"&amp;"$H"&amp;$D138)</f>
        <v>0</v>
      </c>
      <c r="N138" s="5">
        <f t="shared" ca="1" si="39"/>
        <v>0</v>
      </c>
      <c r="O138" s="6">
        <f t="shared" ca="1" si="40"/>
        <v>0</v>
      </c>
      <c r="P138" s="5" cm="1">
        <f t="array" aca="1" ref="P138" ca="1">IF((INDIRECT($C138&amp;"!"&amp;"$D"&amp;$D138))="",,_xlfn.IFS(INDIRECT($C138&amp;"!"&amp;"$D"&amp;$D138)&gt;(2/3),INDIRECT($C138&amp;"!"&amp;"$E"&amp;$D138)-INDIRECT($C138&amp;"!"&amp;"$D"&amp;$D138),INDIRECT($C138&amp;"!"&amp;"$D"&amp;$D138)&lt;=(2/3),INDIRECT($C138&amp;"!"&amp;"$E"&amp;$D138)-Data!$H$4))+INDIRECT($C138&amp;"!"&amp;"$J"&amp;$D138)</f>
        <v>0</v>
      </c>
      <c r="Q138" s="4">
        <f t="shared" ca="1" si="41"/>
        <v>0</v>
      </c>
      <c r="R138" s="6">
        <f t="shared" ca="1" si="42"/>
        <v>0</v>
      </c>
      <c r="S138" s="4">
        <f ca="1">IF(VLOOKUP(A138,Data!B:E,4)&gt;=2,K138,N138+Q138)</f>
        <v>0</v>
      </c>
      <c r="T138" s="4">
        <f ca="1">IF(VLOOKUP(A138,Data!B:E,4)&gt;=2,,K138-N138-Q138)</f>
        <v>0</v>
      </c>
      <c r="U138" s="4">
        <f t="shared" ref="U138" ca="1" si="78">SUM(K132:K138)</f>
        <v>0</v>
      </c>
      <c r="V138" t="str">
        <f t="shared" ca="1" si="66"/>
        <v>Non</v>
      </c>
      <c r="W138" cm="1">
        <f t="array" aca="1" ref="W138" ca="1">_xlfn.IFS(AND(INDIRECT($C138&amp;"!"&amp;"$G"&amp;$D138)-INDIRECT($C138&amp;"!"&amp;"$F"&amp;$D138)&lt;0.5,INDIRECT($C138&amp;"!"&amp;"$G"&amp;$D138)=1,INDIRECT($C139&amp;"!"&amp;"$F"&amp;$D139)=0),0,AND(INDIRECT($C137&amp;"!"&amp;"$G"&amp;$D137)-INDIRECT($C137&amp;"!"&amp;"$F"&amp;$D137)&lt;0.5,INDIRECT($C137&amp;"!"&amp;"$G"&amp;$D137)=1,INDIRECT($C138&amp;"!"&amp;"$F"&amp;$D138)=0),INDIRECT($C137&amp;"!"&amp;"$F"&amp;$D137),AND(INDIRECT($C137&amp;"!"&amp;"$G"&amp;$D137)-INDIRECT($C137&amp;"!"&amp;"$F"&amp;$D137)&lt;=0.5,INDIRECT($C137&amp;"!"&amp;"$G"&amp;$D137)=1,INDIRECT($C138&amp;"!"&amp;"$F"&amp;$D138)=0),Calculs!X137,AND(INDIRECT($C138&amp;"!"&amp;"$F"&amp;$D138)=0,INDIRECT($C137&amp;"!"&amp;"$G"&amp;$D137)=1),AH137,TRUE,INDIRECT($C138&amp;"!"&amp;"$F"&amp;$D138))</f>
        <v>0</v>
      </c>
      <c r="X138" cm="1">
        <f t="array" aca="1" ref="X138" ca="1">IF(AND(INDIRECT($C138&amp;"!"&amp;"$G"&amp;$D138)-INDIRECT($C138&amp;"!"&amp;"$F"&amp;$D138)&lt;0.5,INDIRECT($C138&amp;"!"&amp;"$G"&amp;$D138)=1,INDIRECT($C139&amp;"!"&amp;"$F"&amp;$D139)=0),0,IF(OR(INDIRECT($C138&amp;"!"&amp;"$G"&amp;$D138)=1,AND(INDIRECT($C138&amp;"!"&amp;"$G"&amp;$D138)&lt;&gt;1,INDIRECT($C138&amp;"!"&amp;"$G"&amp;$D138)&gt;Calculs!W138+0.5)),Calculs!W138+0.5,INDIRECT($C138&amp;"!"&amp;"$G"&amp;$D138)+ROUND(W138,0)))</f>
        <v>0</v>
      </c>
      <c r="Y138">
        <f t="shared" ca="1" si="67"/>
        <v>0</v>
      </c>
      <c r="Z138" cm="1">
        <f t="array" aca="1" ref="Z138" ca="1">IF(AND(W138=INT(W138),INDIRECT($C138&amp;"!"&amp;"$F"&amp;$D138)&lt;&gt;""),W138+1,ROUNDUP(W138,0))</f>
        <v>0</v>
      </c>
      <c r="AA138">
        <f t="shared" ca="1" si="68"/>
        <v>0</v>
      </c>
      <c r="AB138" t="str">
        <f t="shared" ca="1" si="69"/>
        <v>Oui</v>
      </c>
      <c r="AC138">
        <f t="shared" ca="1" si="70"/>
        <v>0</v>
      </c>
      <c r="AD138" t="str">
        <f t="shared" ca="1" si="10"/>
        <v>Oui</v>
      </c>
      <c r="AE138" t="str">
        <f t="shared" ca="1" si="71"/>
        <v/>
      </c>
      <c r="AF138" t="str">
        <f t="shared" ca="1" si="72"/>
        <v>Non</v>
      </c>
      <c r="AG138" cm="1">
        <f t="array" aca="1" ref="AG138" ca="1">IF(INDIRECT($C138&amp;"!"&amp;"$G"&amp;$D138)-INDIRECT($C138&amp;"!"&amp;"$F"&amp;$D138)&lt;=0.5,0,IF(AND(INDIRECT($C138&amp;"!"&amp;"$F"&amp;$D138)=0,INDIRECT($C137&amp;"!"&amp;"$G"&amp;$D137)=1),X138,INDIRECT($C138&amp;"!"&amp;"$F"&amp;$D138)))</f>
        <v>0</v>
      </c>
      <c r="AH138" cm="1">
        <f t="array" aca="1" ref="AH138" ca="1">IF(INDIRECT($C138&amp;"!"&amp;"$G"&amp;$D138)-INDIRECT($C138&amp;"!"&amp;"$F"&amp;$D138)&lt;=0.5,0,IF(OR(INDIRECT($C138&amp;"!"&amp;"$G"&amp;$D138)=1,AND(INDIRECT($C138&amp;"!"&amp;"$G"&amp;$D138)&lt;&gt;1,INDIRECT($C138&amp;"!"&amp;"$G"&amp;$D138)&gt;Calculs!AG138+0.5)),Calculs!AG138+0.5,INDIRECT($C138&amp;"!"&amp;"$G"&amp;$D138)+ROUND(AG138,0)))</f>
        <v>0</v>
      </c>
      <c r="AI138">
        <f t="shared" ca="1" si="73"/>
        <v>0</v>
      </c>
      <c r="AJ138" cm="1">
        <f t="array" aca="1" ref="AJ138" ca="1">IF(AND(AG138=INT(AG138),INDIRECT($C138&amp;"!"&amp;"$F"&amp;$D138)&lt;&gt;""),AG138+1,ROUNDUP(AG138,0))</f>
        <v>0</v>
      </c>
      <c r="AK138">
        <f t="shared" ca="1" si="74"/>
        <v>0</v>
      </c>
      <c r="AL138" t="str">
        <f t="shared" ca="1" si="75"/>
        <v>Oui</v>
      </c>
      <c r="AM138">
        <f t="shared" ca="1" si="76"/>
        <v>0</v>
      </c>
      <c r="AN138" t="str">
        <f t="shared" ca="1" si="16"/>
        <v>Oui</v>
      </c>
      <c r="AO138" t="str">
        <f t="shared" ca="1" si="77"/>
        <v/>
      </c>
    </row>
    <row r="139" spans="1:41" x14ac:dyDescent="0.25">
      <c r="A139">
        <v>137</v>
      </c>
      <c r="B139">
        <f ca="1">Data!E139</f>
        <v>1</v>
      </c>
      <c r="C139" t="s">
        <v>110</v>
      </c>
      <c r="D139">
        <v>19</v>
      </c>
      <c r="E139" t="str">
        <f t="shared" ca="1" si="37"/>
        <v>Non</v>
      </c>
      <c r="F139" t="str">
        <f ca="1">IF(Data!$D139&gt;=3,"Oui","Non")</f>
        <v>Non</v>
      </c>
      <c r="G139" s="4" t="str" cm="1">
        <f t="array" aca="1" ref="G139" ca="1">IF(OR(AND(Data!$E139=4,ISBLANK(INDIRECT($C139&amp;"!"&amp;"$D"&amp;$D139&amp;":$I"&amp;$D139))),$E139="Oui"),_xlfn.SWITCH(Informations!$E$10,"Oui",0.5,"Non",0.4,"Erreur"),"NA")</f>
        <v>NA</v>
      </c>
      <c r="H139" s="14" cm="1">
        <f t="array" aca="1" ref="H139" ca="1">_xlfn.SWITCH($G139,"NA",(INDIRECT($C139&amp;"!"&amp;"$E"&amp;$D139))-(INDIRECT($C139&amp;"!"&amp;"$D"&amp;$D139)),0.4,$G139,0.5,$G139,"Erreur","Erreur","Erreur")</f>
        <v>0</v>
      </c>
      <c r="I139" cm="1">
        <f t="array" aca="1" ref="I139" ca="1">IF($G139="NA",INDIRECT($C139&amp;"!"&amp;"$H"&amp;$D139)+INDIRECT($C139&amp;"!"&amp;"$I"&amp;$D139)+INDIRECT($C139&amp;"!"&amp;"$J"&amp;$D139),0)</f>
        <v>0</v>
      </c>
      <c r="J139" cm="1">
        <f t="array" aca="1" ref="J139" ca="1">IF($G139="NA",(INDIRECT($C139&amp;"!"&amp;"$K"&amp;$D139)),0)</f>
        <v>0</v>
      </c>
      <c r="K139" s="4">
        <f t="shared" ca="1" si="64"/>
        <v>0</v>
      </c>
      <c r="L139" s="3">
        <f t="shared" ca="1" si="38"/>
        <v>0</v>
      </c>
      <c r="M139" s="5" cm="1">
        <f t="array" aca="1" ref="M139" ca="1">IF((INDIRECT($C139&amp;"!"&amp;"$D"&amp;$D139))="",,_xlfn.IFS(INDIRECT($C139&amp;"!"&amp;"$E"&amp;$D139)&lt;(1/3),INDIRECT($C139&amp;"!"&amp;"$E"&amp;$D139)-INDIRECT($C139&amp;"!"&amp;"$D"&amp;$D139),INDIRECT($C139&amp;"!"&amp;"$E"&amp;$D139)&gt;=(1/3),Data!$H$3-(INDIRECT($C139&amp;"!"&amp;"$D"&amp;$D139))))+INDIRECT($C139&amp;"!"&amp;"$H"&amp;$D139)</f>
        <v>0</v>
      </c>
      <c r="N139" s="5">
        <f t="shared" ca="1" si="39"/>
        <v>0</v>
      </c>
      <c r="O139" s="6">
        <f t="shared" ca="1" si="40"/>
        <v>0</v>
      </c>
      <c r="P139" s="5" cm="1">
        <f t="array" aca="1" ref="P139" ca="1">IF((INDIRECT($C139&amp;"!"&amp;"$D"&amp;$D139))="",,_xlfn.IFS(INDIRECT($C139&amp;"!"&amp;"$D"&amp;$D139)&gt;(2/3),INDIRECT($C139&amp;"!"&amp;"$E"&amp;$D139)-INDIRECT($C139&amp;"!"&amp;"$D"&amp;$D139),INDIRECT($C139&amp;"!"&amp;"$D"&amp;$D139)&lt;=(2/3),INDIRECT($C139&amp;"!"&amp;"$E"&amp;$D139)-Data!$H$4))+INDIRECT($C139&amp;"!"&amp;"$J"&amp;$D139)</f>
        <v>0</v>
      </c>
      <c r="Q139" s="4">
        <f t="shared" ca="1" si="41"/>
        <v>0</v>
      </c>
      <c r="R139" s="6">
        <f t="shared" ca="1" si="42"/>
        <v>0</v>
      </c>
      <c r="S139" s="4">
        <f ca="1">IF(VLOOKUP(A139,Data!B:E,4)&gt;=2,K139,N139+Q139)</f>
        <v>0</v>
      </c>
      <c r="T139" s="4">
        <f ca="1">IF(VLOOKUP(A139,Data!B:E,4)&gt;=2,,K139-N139-Q139)</f>
        <v>0</v>
      </c>
      <c r="V139" t="str">
        <f t="shared" ca="1" si="66"/>
        <v>Non</v>
      </c>
      <c r="W139" cm="1">
        <f t="array" aca="1" ref="W139" ca="1">_xlfn.IFS(AND(INDIRECT($C139&amp;"!"&amp;"$G"&amp;$D139)-INDIRECT($C139&amp;"!"&amp;"$F"&amp;$D139)&lt;0.5,INDIRECT($C139&amp;"!"&amp;"$G"&amp;$D139)=1,INDIRECT($C140&amp;"!"&amp;"$F"&amp;$D140)=0),0,AND(INDIRECT($C138&amp;"!"&amp;"$G"&amp;$D138)-INDIRECT($C138&amp;"!"&amp;"$F"&amp;$D138)&lt;0.5,INDIRECT($C138&amp;"!"&amp;"$G"&amp;$D138)=1,INDIRECT($C139&amp;"!"&amp;"$F"&amp;$D139)=0),INDIRECT($C138&amp;"!"&amp;"$F"&amp;$D138),AND(INDIRECT($C138&amp;"!"&amp;"$G"&amp;$D138)-INDIRECT($C138&amp;"!"&amp;"$F"&amp;$D138)&lt;=0.5,INDIRECT($C138&amp;"!"&amp;"$G"&amp;$D138)=1,INDIRECT($C139&amp;"!"&amp;"$F"&amp;$D139)=0),Calculs!X138,AND(INDIRECT($C139&amp;"!"&amp;"$F"&amp;$D139)=0,INDIRECT($C138&amp;"!"&amp;"$G"&amp;$D138)=1),AH138,TRUE,INDIRECT($C139&amp;"!"&amp;"$F"&amp;$D139))</f>
        <v>0</v>
      </c>
      <c r="X139" cm="1">
        <f t="array" aca="1" ref="X139" ca="1">IF(AND(INDIRECT($C139&amp;"!"&amp;"$G"&amp;$D139)-INDIRECT($C139&amp;"!"&amp;"$F"&amp;$D139)&lt;0.5,INDIRECT($C139&amp;"!"&amp;"$G"&amp;$D139)=1,INDIRECT($C140&amp;"!"&amp;"$F"&amp;$D140)=0),0,IF(OR(INDIRECT($C139&amp;"!"&amp;"$G"&amp;$D139)=1,AND(INDIRECT($C139&amp;"!"&amp;"$G"&amp;$D139)&lt;&gt;1,INDIRECT($C139&amp;"!"&amp;"$G"&amp;$D139)&gt;Calculs!W139+0.5)),Calculs!W139+0.5,INDIRECT($C139&amp;"!"&amp;"$G"&amp;$D139)+ROUND(W139,0)))</f>
        <v>0</v>
      </c>
      <c r="Y139">
        <f t="shared" ca="1" si="67"/>
        <v>0</v>
      </c>
      <c r="Z139" cm="1">
        <f t="array" aca="1" ref="Z139" ca="1">IF(AND(W139=INT(W139),INDIRECT($C139&amp;"!"&amp;"$F"&amp;$D139)&lt;&gt;""),W139+1,ROUNDUP(W139,0))</f>
        <v>0</v>
      </c>
      <c r="AA139">
        <f t="shared" ca="1" si="68"/>
        <v>0</v>
      </c>
      <c r="AB139" t="str">
        <f t="shared" ca="1" si="69"/>
        <v>Oui</v>
      </c>
      <c r="AC139">
        <f t="shared" ca="1" si="70"/>
        <v>0</v>
      </c>
      <c r="AD139" t="str">
        <f t="shared" ca="1" si="10"/>
        <v>Oui</v>
      </c>
      <c r="AE139" t="str">
        <f t="shared" ca="1" si="71"/>
        <v/>
      </c>
      <c r="AF139" t="str">
        <f t="shared" ca="1" si="72"/>
        <v>Non</v>
      </c>
      <c r="AG139" cm="1">
        <f t="array" aca="1" ref="AG139" ca="1">IF(INDIRECT($C139&amp;"!"&amp;"$G"&amp;$D139)-INDIRECT($C139&amp;"!"&amp;"$F"&amp;$D139)&lt;=0.5,0,IF(AND(INDIRECT($C139&amp;"!"&amp;"$F"&amp;$D139)=0,INDIRECT($C138&amp;"!"&amp;"$G"&amp;$D138)=1),X139,INDIRECT($C139&amp;"!"&amp;"$F"&amp;$D139)))</f>
        <v>0</v>
      </c>
      <c r="AH139" cm="1">
        <f t="array" aca="1" ref="AH139" ca="1">IF(INDIRECT($C139&amp;"!"&amp;"$G"&amp;$D139)-INDIRECT($C139&amp;"!"&amp;"$F"&amp;$D139)&lt;=0.5,0,IF(OR(INDIRECT($C139&amp;"!"&amp;"$G"&amp;$D139)=1,AND(INDIRECT($C139&amp;"!"&amp;"$G"&amp;$D139)&lt;&gt;1,INDIRECT($C139&amp;"!"&amp;"$G"&amp;$D139)&gt;Calculs!AG139+0.5)),Calculs!AG139+0.5,INDIRECT($C139&amp;"!"&amp;"$G"&amp;$D139)+ROUND(AG139,0)))</f>
        <v>0</v>
      </c>
      <c r="AI139">
        <f t="shared" ca="1" si="73"/>
        <v>0</v>
      </c>
      <c r="AJ139" cm="1">
        <f t="array" aca="1" ref="AJ139" ca="1">IF(AND(AG139=INT(AG139),INDIRECT($C139&amp;"!"&amp;"$F"&amp;$D139)&lt;&gt;""),AG139+1,ROUNDUP(AG139,0))</f>
        <v>0</v>
      </c>
      <c r="AK139">
        <f t="shared" ca="1" si="74"/>
        <v>0</v>
      </c>
      <c r="AL139" t="str">
        <f t="shared" ca="1" si="75"/>
        <v>Oui</v>
      </c>
      <c r="AM139">
        <f t="shared" ca="1" si="76"/>
        <v>0</v>
      </c>
      <c r="AN139" t="str">
        <f t="shared" ca="1" si="16"/>
        <v>Oui</v>
      </c>
      <c r="AO139" t="str">
        <f t="shared" ca="1" si="77"/>
        <v/>
      </c>
    </row>
    <row r="140" spans="1:41" x14ac:dyDescent="0.25">
      <c r="A140">
        <v>138</v>
      </c>
      <c r="B140">
        <f ca="1">Data!E140</f>
        <v>1</v>
      </c>
      <c r="C140" t="s">
        <v>110</v>
      </c>
      <c r="D140">
        <v>20</v>
      </c>
      <c r="E140" t="str">
        <f t="shared" ca="1" si="37"/>
        <v>Non</v>
      </c>
      <c r="F140" t="str">
        <f ca="1">IF(Data!$D140&gt;=3,"Oui","Non")</f>
        <v>Non</v>
      </c>
      <c r="G140" s="4" t="str" cm="1">
        <f t="array" aca="1" ref="G140" ca="1">IF(OR(AND(Data!$E140=4,ISBLANK(INDIRECT($C140&amp;"!"&amp;"$D"&amp;$D140&amp;":$I"&amp;$D140))),$E140="Oui"),_xlfn.SWITCH(Informations!$E$10,"Oui",0.5,"Non",0.4,"Erreur"),"NA")</f>
        <v>NA</v>
      </c>
      <c r="H140" s="14" cm="1">
        <f t="array" aca="1" ref="H140" ca="1">_xlfn.SWITCH($G140,"NA",(INDIRECT($C140&amp;"!"&amp;"$E"&amp;$D140))-(INDIRECT($C140&amp;"!"&amp;"$D"&amp;$D140)),0.4,$G140,0.5,$G140,"Erreur","Erreur","Erreur")</f>
        <v>0</v>
      </c>
      <c r="I140" cm="1">
        <f t="array" aca="1" ref="I140" ca="1">IF($G140="NA",INDIRECT($C140&amp;"!"&amp;"$H"&amp;$D140)+INDIRECT($C140&amp;"!"&amp;"$I"&amp;$D140)+INDIRECT($C140&amp;"!"&amp;"$J"&amp;$D140),0)</f>
        <v>0</v>
      </c>
      <c r="J140" cm="1">
        <f t="array" aca="1" ref="J140" ca="1">IF($G140="NA",(INDIRECT($C140&amp;"!"&amp;"$K"&amp;$D140)),0)</f>
        <v>0</v>
      </c>
      <c r="K140" s="4">
        <f t="shared" ca="1" si="64"/>
        <v>0</v>
      </c>
      <c r="L140" s="3">
        <f t="shared" ca="1" si="38"/>
        <v>0</v>
      </c>
      <c r="M140" s="5" cm="1">
        <f t="array" aca="1" ref="M140" ca="1">IF((INDIRECT($C140&amp;"!"&amp;"$D"&amp;$D140))="",,_xlfn.IFS(INDIRECT($C140&amp;"!"&amp;"$E"&amp;$D140)&lt;(1/3),INDIRECT($C140&amp;"!"&amp;"$E"&amp;$D140)-INDIRECT($C140&amp;"!"&amp;"$D"&amp;$D140),INDIRECT($C140&amp;"!"&amp;"$E"&amp;$D140)&gt;=(1/3),Data!$H$3-(INDIRECT($C140&amp;"!"&amp;"$D"&amp;$D140))))+INDIRECT($C140&amp;"!"&amp;"$H"&amp;$D140)</f>
        <v>0</v>
      </c>
      <c r="N140" s="5">
        <f t="shared" ca="1" si="39"/>
        <v>0</v>
      </c>
      <c r="O140" s="6">
        <f t="shared" ca="1" si="40"/>
        <v>0</v>
      </c>
      <c r="P140" s="5" cm="1">
        <f t="array" aca="1" ref="P140" ca="1">IF((INDIRECT($C140&amp;"!"&amp;"$D"&amp;$D140))="",,_xlfn.IFS(INDIRECT($C140&amp;"!"&amp;"$D"&amp;$D140)&gt;(2/3),INDIRECT($C140&amp;"!"&amp;"$E"&amp;$D140)-INDIRECT($C140&amp;"!"&amp;"$D"&amp;$D140),INDIRECT($C140&amp;"!"&amp;"$D"&amp;$D140)&lt;=(2/3),INDIRECT($C140&amp;"!"&amp;"$E"&amp;$D140)-Data!$H$4))+INDIRECT($C140&amp;"!"&amp;"$J"&amp;$D140)</f>
        <v>0</v>
      </c>
      <c r="Q140" s="4">
        <f t="shared" ca="1" si="41"/>
        <v>0</v>
      </c>
      <c r="R140" s="6">
        <f t="shared" ca="1" si="42"/>
        <v>0</v>
      </c>
      <c r="S140" s="4">
        <f ca="1">IF(VLOOKUP(A140,Data!B:E,4)&gt;=2,K140,N140+Q140)</f>
        <v>0</v>
      </c>
      <c r="T140" s="4">
        <f ca="1">IF(VLOOKUP(A140,Data!B:E,4)&gt;=2,,K140-N140-Q140)</f>
        <v>0</v>
      </c>
      <c r="V140" t="str">
        <f t="shared" ca="1" si="66"/>
        <v>Non</v>
      </c>
      <c r="W140" cm="1">
        <f t="array" aca="1" ref="W140" ca="1">_xlfn.IFS(AND(INDIRECT($C140&amp;"!"&amp;"$G"&amp;$D140)-INDIRECT($C140&amp;"!"&amp;"$F"&amp;$D140)&lt;0.5,INDIRECT($C140&amp;"!"&amp;"$G"&amp;$D140)=1,INDIRECT($C141&amp;"!"&amp;"$F"&amp;$D141)=0),0,AND(INDIRECT($C139&amp;"!"&amp;"$G"&amp;$D139)-INDIRECT($C139&amp;"!"&amp;"$F"&amp;$D139)&lt;0.5,INDIRECT($C139&amp;"!"&amp;"$G"&amp;$D139)=1,INDIRECT($C140&amp;"!"&amp;"$F"&amp;$D140)=0),INDIRECT($C139&amp;"!"&amp;"$F"&amp;$D139),AND(INDIRECT($C139&amp;"!"&amp;"$G"&amp;$D139)-INDIRECT($C139&amp;"!"&amp;"$F"&amp;$D139)&lt;=0.5,INDIRECT($C139&amp;"!"&amp;"$G"&amp;$D139)=1,INDIRECT($C140&amp;"!"&amp;"$F"&amp;$D140)=0),Calculs!X139,AND(INDIRECT($C140&amp;"!"&amp;"$F"&amp;$D140)=0,INDIRECT($C139&amp;"!"&amp;"$G"&amp;$D139)=1),AH139,TRUE,INDIRECT($C140&amp;"!"&amp;"$F"&amp;$D140))</f>
        <v>0</v>
      </c>
      <c r="X140" cm="1">
        <f t="array" aca="1" ref="X140" ca="1">IF(AND(INDIRECT($C140&amp;"!"&amp;"$G"&amp;$D140)-INDIRECT($C140&amp;"!"&amp;"$F"&amp;$D140)&lt;0.5,INDIRECT($C140&amp;"!"&amp;"$G"&amp;$D140)=1,INDIRECT($C141&amp;"!"&amp;"$F"&amp;$D141)=0),0,IF(OR(INDIRECT($C140&amp;"!"&amp;"$G"&amp;$D140)=1,AND(INDIRECT($C140&amp;"!"&amp;"$G"&amp;$D140)&lt;&gt;1,INDIRECT($C140&amp;"!"&amp;"$G"&amp;$D140)&gt;Calculs!W140+0.5)),Calculs!W140+0.5,INDIRECT($C140&amp;"!"&amp;"$G"&amp;$D140)+ROUND(W140,0)))</f>
        <v>0</v>
      </c>
      <c r="Y140">
        <f t="shared" ca="1" si="67"/>
        <v>0</v>
      </c>
      <c r="Z140" cm="1">
        <f t="array" aca="1" ref="Z140" ca="1">IF(AND(W140=INT(W140),INDIRECT($C140&amp;"!"&amp;"$F"&amp;$D140)&lt;&gt;""),W140+1,ROUNDUP(W140,0))</f>
        <v>0</v>
      </c>
      <c r="AA140">
        <f t="shared" ca="1" si="68"/>
        <v>0</v>
      </c>
      <c r="AB140" t="str">
        <f t="shared" ca="1" si="69"/>
        <v>Oui</v>
      </c>
      <c r="AC140">
        <f t="shared" ca="1" si="70"/>
        <v>0</v>
      </c>
      <c r="AD140" t="str">
        <f t="shared" ca="1" si="10"/>
        <v>Oui</v>
      </c>
      <c r="AE140" t="str">
        <f t="shared" ca="1" si="71"/>
        <v/>
      </c>
      <c r="AF140" t="str">
        <f t="shared" ca="1" si="72"/>
        <v>Non</v>
      </c>
      <c r="AG140" cm="1">
        <f t="array" aca="1" ref="AG140" ca="1">IF(INDIRECT($C140&amp;"!"&amp;"$G"&amp;$D140)-INDIRECT($C140&amp;"!"&amp;"$F"&amp;$D140)&lt;=0.5,0,IF(AND(INDIRECT($C140&amp;"!"&amp;"$F"&amp;$D140)=0,INDIRECT($C139&amp;"!"&amp;"$G"&amp;$D139)=1),X140,INDIRECT($C140&amp;"!"&amp;"$F"&amp;$D140)))</f>
        <v>0</v>
      </c>
      <c r="AH140" cm="1">
        <f t="array" aca="1" ref="AH140" ca="1">IF(INDIRECT($C140&amp;"!"&amp;"$G"&amp;$D140)-INDIRECT($C140&amp;"!"&amp;"$F"&amp;$D140)&lt;=0.5,0,IF(OR(INDIRECT($C140&amp;"!"&amp;"$G"&amp;$D140)=1,AND(INDIRECT($C140&amp;"!"&amp;"$G"&amp;$D140)&lt;&gt;1,INDIRECT($C140&amp;"!"&amp;"$G"&amp;$D140)&gt;Calculs!AG140+0.5)),Calculs!AG140+0.5,INDIRECT($C140&amp;"!"&amp;"$G"&amp;$D140)+ROUND(AG140,0)))</f>
        <v>0</v>
      </c>
      <c r="AI140">
        <f t="shared" ca="1" si="73"/>
        <v>0</v>
      </c>
      <c r="AJ140" cm="1">
        <f t="array" aca="1" ref="AJ140" ca="1">IF(AND(AG140=INT(AG140),INDIRECT($C140&amp;"!"&amp;"$F"&amp;$D140)&lt;&gt;""),AG140+1,ROUNDUP(AG140,0))</f>
        <v>0</v>
      </c>
      <c r="AK140">
        <f t="shared" ca="1" si="74"/>
        <v>0</v>
      </c>
      <c r="AL140" t="str">
        <f t="shared" ca="1" si="75"/>
        <v>Oui</v>
      </c>
      <c r="AM140">
        <f t="shared" ca="1" si="76"/>
        <v>0</v>
      </c>
      <c r="AN140" t="str">
        <f t="shared" ca="1" si="16"/>
        <v>Oui</v>
      </c>
      <c r="AO140" t="str">
        <f t="shared" ca="1" si="77"/>
        <v/>
      </c>
    </row>
    <row r="141" spans="1:41" x14ac:dyDescent="0.25">
      <c r="A141">
        <v>139</v>
      </c>
      <c r="B141">
        <f ca="1">Data!E141</f>
        <v>1</v>
      </c>
      <c r="C141" t="s">
        <v>110</v>
      </c>
      <c r="D141">
        <v>21</v>
      </c>
      <c r="E141" t="str">
        <f t="shared" ca="1" si="37"/>
        <v>Non</v>
      </c>
      <c r="F141" t="str">
        <f ca="1">IF(Data!$D141&gt;=3,"Oui","Non")</f>
        <v>Non</v>
      </c>
      <c r="G141" s="4" t="str" cm="1">
        <f t="array" aca="1" ref="G141" ca="1">IF(OR(AND(Data!$E141=4,ISBLANK(INDIRECT($C141&amp;"!"&amp;"$D"&amp;$D141&amp;":$I"&amp;$D141))),$E141="Oui"),_xlfn.SWITCH(Informations!$E$10,"Oui",0.5,"Non",0.4,"Erreur"),"NA")</f>
        <v>NA</v>
      </c>
      <c r="H141" s="14" cm="1">
        <f t="array" aca="1" ref="H141" ca="1">_xlfn.SWITCH($G141,"NA",(INDIRECT($C141&amp;"!"&amp;"$E"&amp;$D141))-(INDIRECT($C141&amp;"!"&amp;"$D"&amp;$D141)),0.4,$G141,0.5,$G141,"Erreur","Erreur","Erreur")</f>
        <v>0</v>
      </c>
      <c r="I141" cm="1">
        <f t="array" aca="1" ref="I141" ca="1">IF($G141="NA",INDIRECT($C141&amp;"!"&amp;"$H"&amp;$D141)+INDIRECT($C141&amp;"!"&amp;"$I"&amp;$D141)+INDIRECT($C141&amp;"!"&amp;"$J"&amp;$D141),0)</f>
        <v>0</v>
      </c>
      <c r="J141" cm="1">
        <f t="array" aca="1" ref="J141" ca="1">IF($G141="NA",(INDIRECT($C141&amp;"!"&amp;"$K"&amp;$D141)),0)</f>
        <v>0</v>
      </c>
      <c r="K141" s="4">
        <f t="shared" ca="1" si="64"/>
        <v>0</v>
      </c>
      <c r="L141" s="3">
        <f t="shared" ca="1" si="38"/>
        <v>0</v>
      </c>
      <c r="M141" s="5" cm="1">
        <f t="array" aca="1" ref="M141" ca="1">IF((INDIRECT($C141&amp;"!"&amp;"$D"&amp;$D141))="",,_xlfn.IFS(INDIRECT($C141&amp;"!"&amp;"$E"&amp;$D141)&lt;(1/3),INDIRECT($C141&amp;"!"&amp;"$E"&amp;$D141)-INDIRECT($C141&amp;"!"&amp;"$D"&amp;$D141),INDIRECT($C141&amp;"!"&amp;"$E"&amp;$D141)&gt;=(1/3),Data!$H$3-(INDIRECT($C141&amp;"!"&amp;"$D"&amp;$D141))))+INDIRECT($C141&amp;"!"&amp;"$H"&amp;$D141)</f>
        <v>0</v>
      </c>
      <c r="N141" s="5">
        <f t="shared" ca="1" si="39"/>
        <v>0</v>
      </c>
      <c r="O141" s="6">
        <f t="shared" ca="1" si="40"/>
        <v>0</v>
      </c>
      <c r="P141" s="5" cm="1">
        <f t="array" aca="1" ref="P141" ca="1">IF((INDIRECT($C141&amp;"!"&amp;"$D"&amp;$D141))="",,_xlfn.IFS(INDIRECT($C141&amp;"!"&amp;"$D"&amp;$D141)&gt;(2/3),INDIRECT($C141&amp;"!"&amp;"$E"&amp;$D141)-INDIRECT($C141&amp;"!"&amp;"$D"&amp;$D141),INDIRECT($C141&amp;"!"&amp;"$D"&amp;$D141)&lt;=(2/3),INDIRECT($C141&amp;"!"&amp;"$E"&amp;$D141)-Data!$H$4))+INDIRECT($C141&amp;"!"&amp;"$J"&amp;$D141)</f>
        <v>0</v>
      </c>
      <c r="Q141" s="4">
        <f t="shared" ca="1" si="41"/>
        <v>0</v>
      </c>
      <c r="R141" s="6">
        <f t="shared" ca="1" si="42"/>
        <v>0</v>
      </c>
      <c r="S141" s="4">
        <f ca="1">IF(VLOOKUP(A141,Data!B:E,4)&gt;=2,K141,N141+Q141)</f>
        <v>0</v>
      </c>
      <c r="T141" s="4">
        <f ca="1">IF(VLOOKUP(A141,Data!B:E,4)&gt;=2,,K141-N141-Q141)</f>
        <v>0</v>
      </c>
      <c r="V141" t="str">
        <f t="shared" ca="1" si="66"/>
        <v>Non</v>
      </c>
      <c r="W141" cm="1">
        <f t="array" aca="1" ref="W141" ca="1">_xlfn.IFS(AND(INDIRECT($C141&amp;"!"&amp;"$G"&amp;$D141)-INDIRECT($C141&amp;"!"&amp;"$F"&amp;$D141)&lt;0.5,INDIRECT($C141&amp;"!"&amp;"$G"&amp;$D141)=1,INDIRECT($C142&amp;"!"&amp;"$F"&amp;$D142)=0),0,AND(INDIRECT($C140&amp;"!"&amp;"$G"&amp;$D140)-INDIRECT($C140&amp;"!"&amp;"$F"&amp;$D140)&lt;0.5,INDIRECT($C140&amp;"!"&amp;"$G"&amp;$D140)=1,INDIRECT($C141&amp;"!"&amp;"$F"&amp;$D141)=0),INDIRECT($C140&amp;"!"&amp;"$F"&amp;$D140),AND(INDIRECT($C140&amp;"!"&amp;"$G"&amp;$D140)-INDIRECT($C140&amp;"!"&amp;"$F"&amp;$D140)&lt;=0.5,INDIRECT($C140&amp;"!"&amp;"$G"&amp;$D140)=1,INDIRECT($C141&amp;"!"&amp;"$F"&amp;$D141)=0),Calculs!X140,AND(INDIRECT($C141&amp;"!"&amp;"$F"&amp;$D141)=0,INDIRECT($C140&amp;"!"&amp;"$G"&amp;$D140)=1),AH140,TRUE,INDIRECT($C141&amp;"!"&amp;"$F"&amp;$D141))</f>
        <v>0</v>
      </c>
      <c r="X141" cm="1">
        <f t="array" aca="1" ref="X141" ca="1">IF(AND(INDIRECT($C141&amp;"!"&amp;"$G"&amp;$D141)-INDIRECT($C141&amp;"!"&amp;"$F"&amp;$D141)&lt;0.5,INDIRECT($C141&amp;"!"&amp;"$G"&amp;$D141)=1,INDIRECT($C142&amp;"!"&amp;"$F"&amp;$D142)=0),0,IF(OR(INDIRECT($C141&amp;"!"&amp;"$G"&amp;$D141)=1,AND(INDIRECT($C141&amp;"!"&amp;"$G"&amp;$D141)&lt;&gt;1,INDIRECT($C141&amp;"!"&amp;"$G"&amp;$D141)&gt;Calculs!W141+0.5)),Calculs!W141+0.5,INDIRECT($C141&amp;"!"&amp;"$G"&amp;$D141)+ROUND(W141,0)))</f>
        <v>0</v>
      </c>
      <c r="Y141">
        <f t="shared" ca="1" si="67"/>
        <v>0</v>
      </c>
      <c r="Z141" cm="1">
        <f t="array" aca="1" ref="Z141" ca="1">IF(AND(W141=INT(W141),INDIRECT($C141&amp;"!"&amp;"$F"&amp;$D141)&lt;&gt;""),W141+1,ROUNDUP(W141,0))</f>
        <v>0</v>
      </c>
      <c r="AA141">
        <f t="shared" ca="1" si="68"/>
        <v>0</v>
      </c>
      <c r="AB141" t="str">
        <f t="shared" ca="1" si="69"/>
        <v>Oui</v>
      </c>
      <c r="AC141">
        <f t="shared" ca="1" si="70"/>
        <v>0</v>
      </c>
      <c r="AD141" t="str">
        <f t="shared" ca="1" si="10"/>
        <v>Oui</v>
      </c>
      <c r="AE141" t="str">
        <f t="shared" ca="1" si="71"/>
        <v/>
      </c>
      <c r="AF141" t="str">
        <f t="shared" ca="1" si="72"/>
        <v>Non</v>
      </c>
      <c r="AG141" cm="1">
        <f t="array" aca="1" ref="AG141" ca="1">IF(INDIRECT($C141&amp;"!"&amp;"$G"&amp;$D141)-INDIRECT($C141&amp;"!"&amp;"$F"&amp;$D141)&lt;=0.5,0,IF(AND(INDIRECT($C141&amp;"!"&amp;"$F"&amp;$D141)=0,INDIRECT($C140&amp;"!"&amp;"$G"&amp;$D140)=1),X141,INDIRECT($C141&amp;"!"&amp;"$F"&amp;$D141)))</f>
        <v>0</v>
      </c>
      <c r="AH141" cm="1">
        <f t="array" aca="1" ref="AH141" ca="1">IF(INDIRECT($C141&amp;"!"&amp;"$G"&amp;$D141)-INDIRECT($C141&amp;"!"&amp;"$F"&amp;$D141)&lt;=0.5,0,IF(OR(INDIRECT($C141&amp;"!"&amp;"$G"&amp;$D141)=1,AND(INDIRECT($C141&amp;"!"&amp;"$G"&amp;$D141)&lt;&gt;1,INDIRECT($C141&amp;"!"&amp;"$G"&amp;$D141)&gt;Calculs!AG141+0.5)),Calculs!AG141+0.5,INDIRECT($C141&amp;"!"&amp;"$G"&amp;$D141)+ROUND(AG141,0)))</f>
        <v>0</v>
      </c>
      <c r="AI141">
        <f t="shared" ca="1" si="73"/>
        <v>0</v>
      </c>
      <c r="AJ141" cm="1">
        <f t="array" aca="1" ref="AJ141" ca="1">IF(AND(AG141=INT(AG141),INDIRECT($C141&amp;"!"&amp;"$F"&amp;$D141)&lt;&gt;""),AG141+1,ROUNDUP(AG141,0))</f>
        <v>0</v>
      </c>
      <c r="AK141">
        <f t="shared" ca="1" si="74"/>
        <v>0</v>
      </c>
      <c r="AL141" t="str">
        <f t="shared" ca="1" si="75"/>
        <v>Oui</v>
      </c>
      <c r="AM141">
        <f t="shared" ca="1" si="76"/>
        <v>0</v>
      </c>
      <c r="AN141" t="str">
        <f t="shared" ca="1" si="16"/>
        <v>Oui</v>
      </c>
      <c r="AO141" t="str">
        <f t="shared" ca="1" si="77"/>
        <v/>
      </c>
    </row>
    <row r="142" spans="1:41" x14ac:dyDescent="0.25">
      <c r="A142">
        <v>140</v>
      </c>
      <c r="B142">
        <f ca="1">Data!E142</f>
        <v>2</v>
      </c>
      <c r="C142" t="s">
        <v>110</v>
      </c>
      <c r="D142">
        <v>22</v>
      </c>
      <c r="E142" t="str">
        <f t="shared" ca="1" si="37"/>
        <v>Non</v>
      </c>
      <c r="F142" t="str">
        <f ca="1">IF(Data!$D142&gt;=3,"Oui","Non")</f>
        <v>Non</v>
      </c>
      <c r="G142" s="4" t="str" cm="1">
        <f t="array" aca="1" ref="G142" ca="1">IF(OR(AND(Data!$E142=4,ISBLANK(INDIRECT($C142&amp;"!"&amp;"$D"&amp;$D142&amp;":$I"&amp;$D142))),$E142="Oui"),_xlfn.SWITCH(Informations!$E$10,"Oui",0.5,"Non",0.4,"Erreur"),"NA")</f>
        <v>NA</v>
      </c>
      <c r="H142" s="14" cm="1">
        <f t="array" aca="1" ref="H142" ca="1">_xlfn.SWITCH($G142,"NA",(INDIRECT($C142&amp;"!"&amp;"$E"&amp;$D142))-(INDIRECT($C142&amp;"!"&amp;"$D"&amp;$D142)),0.4,$G142,0.5,$G142,"Erreur","Erreur","Erreur")</f>
        <v>0</v>
      </c>
      <c r="I142" cm="1">
        <f t="array" aca="1" ref="I142" ca="1">IF($G142="NA",INDIRECT($C142&amp;"!"&amp;"$H"&amp;$D142)+INDIRECT($C142&amp;"!"&amp;"$I"&amp;$D142)+INDIRECT($C142&amp;"!"&amp;"$J"&amp;$D142),0)</f>
        <v>0</v>
      </c>
      <c r="J142" cm="1">
        <f t="array" aca="1" ref="J142" ca="1">IF($G142="NA",(INDIRECT($C142&amp;"!"&amp;"$K"&amp;$D142)),0)</f>
        <v>0</v>
      </c>
      <c r="K142" s="4">
        <f t="shared" ca="1" si="64"/>
        <v>0</v>
      </c>
      <c r="L142" s="3">
        <f t="shared" ca="1" si="38"/>
        <v>0</v>
      </c>
      <c r="M142" s="5" cm="1">
        <f t="array" aca="1" ref="M142" ca="1">IF((INDIRECT($C142&amp;"!"&amp;"$D"&amp;$D142))="",,_xlfn.IFS(INDIRECT($C142&amp;"!"&amp;"$E"&amp;$D142)&lt;(1/3),INDIRECT($C142&amp;"!"&amp;"$E"&amp;$D142)-INDIRECT($C142&amp;"!"&amp;"$D"&amp;$D142),INDIRECT($C142&amp;"!"&amp;"$E"&amp;$D142)&gt;=(1/3),Data!$H$3-(INDIRECT($C142&amp;"!"&amp;"$D"&amp;$D142))))+INDIRECT($C142&amp;"!"&amp;"$H"&amp;$D142)</f>
        <v>0</v>
      </c>
      <c r="N142" s="5">
        <f t="shared" ca="1" si="39"/>
        <v>0</v>
      </c>
      <c r="O142" s="6">
        <f t="shared" ca="1" si="40"/>
        <v>0</v>
      </c>
      <c r="P142" s="5" cm="1">
        <f t="array" aca="1" ref="P142" ca="1">IF((INDIRECT($C142&amp;"!"&amp;"$D"&amp;$D142))="",,_xlfn.IFS(INDIRECT($C142&amp;"!"&amp;"$D"&amp;$D142)&gt;(2/3),INDIRECT($C142&amp;"!"&amp;"$E"&amp;$D142)-INDIRECT($C142&amp;"!"&amp;"$D"&amp;$D142),INDIRECT($C142&amp;"!"&amp;"$D"&amp;$D142)&lt;=(2/3),INDIRECT($C142&amp;"!"&amp;"$E"&amp;$D142)-Data!$H$4))+INDIRECT($C142&amp;"!"&amp;"$J"&amp;$D142)</f>
        <v>0</v>
      </c>
      <c r="Q142" s="4">
        <f t="shared" ca="1" si="41"/>
        <v>0</v>
      </c>
      <c r="R142" s="6">
        <f t="shared" ca="1" si="42"/>
        <v>0</v>
      </c>
      <c r="S142" s="4">
        <f ca="1">IF(VLOOKUP(A142,Data!B:E,4)&gt;=2,K142,N142+Q142)</f>
        <v>0</v>
      </c>
      <c r="T142" s="4">
        <f ca="1">IF(VLOOKUP(A142,Data!B:E,4)&gt;=2,,K142-N142-Q142)</f>
        <v>0</v>
      </c>
      <c r="V142" t="str">
        <f t="shared" ca="1" si="66"/>
        <v>Non</v>
      </c>
      <c r="W142" cm="1">
        <f t="array" aca="1" ref="W142" ca="1">_xlfn.IFS(AND(INDIRECT($C142&amp;"!"&amp;"$G"&amp;$D142)-INDIRECT($C142&amp;"!"&amp;"$F"&amp;$D142)&lt;0.5,INDIRECT($C142&amp;"!"&amp;"$G"&amp;$D142)=1,INDIRECT($C143&amp;"!"&amp;"$F"&amp;$D143)=0),0,AND(INDIRECT($C141&amp;"!"&amp;"$G"&amp;$D141)-INDIRECT($C141&amp;"!"&amp;"$F"&amp;$D141)&lt;0.5,INDIRECT($C141&amp;"!"&amp;"$G"&amp;$D141)=1,INDIRECT($C142&amp;"!"&amp;"$F"&amp;$D142)=0),INDIRECT($C141&amp;"!"&amp;"$F"&amp;$D141),AND(INDIRECT($C141&amp;"!"&amp;"$G"&amp;$D141)-INDIRECT($C141&amp;"!"&amp;"$F"&amp;$D141)&lt;=0.5,INDIRECT($C141&amp;"!"&amp;"$G"&amp;$D141)=1,INDIRECT($C142&amp;"!"&amp;"$F"&amp;$D142)=0),Calculs!X141,AND(INDIRECT($C142&amp;"!"&amp;"$F"&amp;$D142)=0,INDIRECT($C141&amp;"!"&amp;"$G"&amp;$D141)=1),AH141,TRUE,INDIRECT($C142&amp;"!"&amp;"$F"&amp;$D142))</f>
        <v>0</v>
      </c>
      <c r="X142" cm="1">
        <f t="array" aca="1" ref="X142" ca="1">IF(AND(INDIRECT($C142&amp;"!"&amp;"$G"&amp;$D142)-INDIRECT($C142&amp;"!"&amp;"$F"&amp;$D142)&lt;0.5,INDIRECT($C142&amp;"!"&amp;"$G"&amp;$D142)=1,INDIRECT($C143&amp;"!"&amp;"$F"&amp;$D143)=0),0,IF(OR(INDIRECT($C142&amp;"!"&amp;"$G"&amp;$D142)=1,AND(INDIRECT($C142&amp;"!"&amp;"$G"&amp;$D142)&lt;&gt;1,INDIRECT($C142&amp;"!"&amp;"$G"&amp;$D142)&gt;Calculs!W142+0.5)),Calculs!W142+0.5,INDIRECT($C142&amp;"!"&amp;"$G"&amp;$D142)+ROUND(W142,0)))</f>
        <v>0</v>
      </c>
      <c r="Y142">
        <f t="shared" ca="1" si="67"/>
        <v>0</v>
      </c>
      <c r="Z142" cm="1">
        <f t="array" aca="1" ref="Z142" ca="1">IF(AND(W142=INT(W142),INDIRECT($C142&amp;"!"&amp;"$F"&amp;$D142)&lt;&gt;""),W142+1,ROUNDUP(W142,0))</f>
        <v>0</v>
      </c>
      <c r="AA142">
        <f t="shared" ca="1" si="68"/>
        <v>0</v>
      </c>
      <c r="AB142" t="str">
        <f t="shared" ca="1" si="69"/>
        <v>Oui</v>
      </c>
      <c r="AC142">
        <f t="shared" ca="1" si="70"/>
        <v>0</v>
      </c>
      <c r="AD142" t="str">
        <f t="shared" ca="1" si="10"/>
        <v>Oui</v>
      </c>
      <c r="AE142" t="str">
        <f t="shared" ca="1" si="71"/>
        <v/>
      </c>
      <c r="AF142" t="str">
        <f t="shared" ca="1" si="72"/>
        <v>Non</v>
      </c>
      <c r="AG142" cm="1">
        <f t="array" aca="1" ref="AG142" ca="1">IF(INDIRECT($C142&amp;"!"&amp;"$G"&amp;$D142)-INDIRECT($C142&amp;"!"&amp;"$F"&amp;$D142)&lt;=0.5,0,IF(AND(INDIRECT($C142&amp;"!"&amp;"$F"&amp;$D142)=0,INDIRECT($C141&amp;"!"&amp;"$G"&amp;$D141)=1),X142,INDIRECT($C142&amp;"!"&amp;"$F"&amp;$D142)))</f>
        <v>0</v>
      </c>
      <c r="AH142" cm="1">
        <f t="array" aca="1" ref="AH142" ca="1">IF(INDIRECT($C142&amp;"!"&amp;"$G"&amp;$D142)-INDIRECT($C142&amp;"!"&amp;"$F"&amp;$D142)&lt;=0.5,0,IF(OR(INDIRECT($C142&amp;"!"&amp;"$G"&amp;$D142)=1,AND(INDIRECT($C142&amp;"!"&amp;"$G"&amp;$D142)&lt;&gt;1,INDIRECT($C142&amp;"!"&amp;"$G"&amp;$D142)&gt;Calculs!AG142+0.5)),Calculs!AG142+0.5,INDIRECT($C142&amp;"!"&amp;"$G"&amp;$D142)+ROUND(AG142,0)))</f>
        <v>0</v>
      </c>
      <c r="AI142">
        <f t="shared" ca="1" si="73"/>
        <v>0</v>
      </c>
      <c r="AJ142" cm="1">
        <f t="array" aca="1" ref="AJ142" ca="1">IF(AND(AG142=INT(AG142),INDIRECT($C142&amp;"!"&amp;"$F"&amp;$D142)&lt;&gt;""),AG142+1,ROUNDUP(AG142,0))</f>
        <v>0</v>
      </c>
      <c r="AK142">
        <f t="shared" ca="1" si="74"/>
        <v>0</v>
      </c>
      <c r="AL142" t="str">
        <f t="shared" ca="1" si="75"/>
        <v>Oui</v>
      </c>
      <c r="AM142">
        <f t="shared" ca="1" si="76"/>
        <v>0</v>
      </c>
      <c r="AN142" t="str">
        <f t="shared" ca="1" si="16"/>
        <v>Oui</v>
      </c>
      <c r="AO142" t="str">
        <f t="shared" ca="1" si="77"/>
        <v/>
      </c>
    </row>
    <row r="143" spans="1:41" x14ac:dyDescent="0.25">
      <c r="A143">
        <v>141</v>
      </c>
      <c r="B143">
        <f ca="1">Data!E143</f>
        <v>3</v>
      </c>
      <c r="C143" t="s">
        <v>110</v>
      </c>
      <c r="D143">
        <v>23</v>
      </c>
      <c r="E143" t="str">
        <f t="shared" ca="1" si="37"/>
        <v>Non</v>
      </c>
      <c r="F143" t="str">
        <f ca="1">IF(Data!$D143&gt;=3,"Oui","Non")</f>
        <v>Non</v>
      </c>
      <c r="G143" s="4" t="str" cm="1">
        <f t="array" aca="1" ref="G143" ca="1">IF(OR(AND(Data!$E143=4,ISBLANK(INDIRECT($C143&amp;"!"&amp;"$D"&amp;$D143&amp;":$I"&amp;$D143))),$E143="Oui"),_xlfn.SWITCH(Informations!$E$10,"Oui",0.5,"Non",0.4,"Erreur"),"NA")</f>
        <v>NA</v>
      </c>
      <c r="H143" s="14" cm="1">
        <f t="array" aca="1" ref="H143" ca="1">_xlfn.SWITCH($G143,"NA",(INDIRECT($C143&amp;"!"&amp;"$E"&amp;$D143))-(INDIRECT($C143&amp;"!"&amp;"$D"&amp;$D143)),0.4,$G143,0.5,$G143,"Erreur","Erreur","Erreur")</f>
        <v>0</v>
      </c>
      <c r="I143" cm="1">
        <f t="array" aca="1" ref="I143" ca="1">IF($G143="NA",INDIRECT($C143&amp;"!"&amp;"$H"&amp;$D143)+INDIRECT($C143&amp;"!"&amp;"$I"&amp;$D143)+INDIRECT($C143&amp;"!"&amp;"$J"&amp;$D143),0)</f>
        <v>0</v>
      </c>
      <c r="J143" cm="1">
        <f t="array" aca="1" ref="J143" ca="1">IF($G143="NA",(INDIRECT($C143&amp;"!"&amp;"$K"&amp;$D143)),0)</f>
        <v>0</v>
      </c>
      <c r="K143" s="4">
        <f t="shared" ca="1" si="64"/>
        <v>0</v>
      </c>
      <c r="L143" s="3">
        <f t="shared" ca="1" si="38"/>
        <v>0</v>
      </c>
      <c r="M143" s="5" cm="1">
        <f t="array" aca="1" ref="M143" ca="1">IF((INDIRECT($C143&amp;"!"&amp;"$D"&amp;$D143))="",,_xlfn.IFS(INDIRECT($C143&amp;"!"&amp;"$E"&amp;$D143)&lt;(1/3),INDIRECT($C143&amp;"!"&amp;"$E"&amp;$D143)-INDIRECT($C143&amp;"!"&amp;"$D"&amp;$D143),INDIRECT($C143&amp;"!"&amp;"$E"&amp;$D143)&gt;=(1/3),Data!$H$3-(INDIRECT($C143&amp;"!"&amp;"$D"&amp;$D143))))+INDIRECT($C143&amp;"!"&amp;"$H"&amp;$D143)</f>
        <v>0</v>
      </c>
      <c r="N143" s="5">
        <f t="shared" ca="1" si="39"/>
        <v>0</v>
      </c>
      <c r="O143" s="6">
        <f t="shared" ca="1" si="40"/>
        <v>0</v>
      </c>
      <c r="P143" s="5" cm="1">
        <f t="array" aca="1" ref="P143" ca="1">IF((INDIRECT($C143&amp;"!"&amp;"$D"&amp;$D143))="",,_xlfn.IFS(INDIRECT($C143&amp;"!"&amp;"$D"&amp;$D143)&gt;(2/3),INDIRECT($C143&amp;"!"&amp;"$E"&amp;$D143)-INDIRECT($C143&amp;"!"&amp;"$D"&amp;$D143),INDIRECT($C143&amp;"!"&amp;"$D"&amp;$D143)&lt;=(2/3),INDIRECT($C143&amp;"!"&amp;"$E"&amp;$D143)-Data!$H$4))+INDIRECT($C143&amp;"!"&amp;"$J"&amp;$D143)</f>
        <v>0</v>
      </c>
      <c r="Q143" s="4">
        <f t="shared" ca="1" si="41"/>
        <v>0</v>
      </c>
      <c r="R143" s="6">
        <f t="shared" ca="1" si="42"/>
        <v>0</v>
      </c>
      <c r="S143" s="4">
        <f ca="1">IF(VLOOKUP(A143,Data!B:E,4)&gt;=2,K143,N143+Q143)</f>
        <v>0</v>
      </c>
      <c r="T143" s="4">
        <f ca="1">IF(VLOOKUP(A143,Data!B:E,4)&gt;=2,,K143-N143-Q143)</f>
        <v>0</v>
      </c>
      <c r="V143" t="str">
        <f t="shared" ca="1" si="66"/>
        <v>Non</v>
      </c>
      <c r="W143" cm="1">
        <f t="array" aca="1" ref="W143" ca="1">_xlfn.IFS(AND(INDIRECT($C143&amp;"!"&amp;"$G"&amp;$D143)-INDIRECT($C143&amp;"!"&amp;"$F"&amp;$D143)&lt;0.5,INDIRECT($C143&amp;"!"&amp;"$G"&amp;$D143)=1,INDIRECT($C144&amp;"!"&amp;"$F"&amp;$D144)=0),0,AND(INDIRECT($C142&amp;"!"&amp;"$G"&amp;$D142)-INDIRECT($C142&amp;"!"&amp;"$F"&amp;$D142)&lt;0.5,INDIRECT($C142&amp;"!"&amp;"$G"&amp;$D142)=1,INDIRECT($C143&amp;"!"&amp;"$F"&amp;$D143)=0),INDIRECT($C142&amp;"!"&amp;"$F"&amp;$D142),AND(INDIRECT($C142&amp;"!"&amp;"$G"&amp;$D142)-INDIRECT($C142&amp;"!"&amp;"$F"&amp;$D142)&lt;=0.5,INDIRECT($C142&amp;"!"&amp;"$G"&amp;$D142)=1,INDIRECT($C143&amp;"!"&amp;"$F"&amp;$D143)=0),Calculs!X142,AND(INDIRECT($C143&amp;"!"&amp;"$F"&amp;$D143)=0,INDIRECT($C142&amp;"!"&amp;"$G"&amp;$D142)=1),AH142,TRUE,INDIRECT($C143&amp;"!"&amp;"$F"&amp;$D143))</f>
        <v>0</v>
      </c>
      <c r="X143" cm="1">
        <f t="array" aca="1" ref="X143" ca="1">IF(AND(INDIRECT($C143&amp;"!"&amp;"$G"&amp;$D143)-INDIRECT($C143&amp;"!"&amp;"$F"&amp;$D143)&lt;0.5,INDIRECT($C143&amp;"!"&amp;"$G"&amp;$D143)=1,INDIRECT($C144&amp;"!"&amp;"$F"&amp;$D144)=0),0,IF(OR(INDIRECT($C143&amp;"!"&amp;"$G"&amp;$D143)=1,AND(INDIRECT($C143&amp;"!"&amp;"$G"&amp;$D143)&lt;&gt;1,INDIRECT($C143&amp;"!"&amp;"$G"&amp;$D143)&gt;Calculs!W143+0.5)),Calculs!W143+0.5,INDIRECT($C143&amp;"!"&amp;"$G"&amp;$D143)+ROUND(W143,0)))</f>
        <v>0</v>
      </c>
      <c r="Y143">
        <f t="shared" ca="1" si="67"/>
        <v>0</v>
      </c>
      <c r="Z143" cm="1">
        <f t="array" aca="1" ref="Z143" ca="1">IF(AND(W143=INT(W143),INDIRECT($C143&amp;"!"&amp;"$F"&amp;$D143)&lt;&gt;""),W143+1,ROUNDUP(W143,0))</f>
        <v>0</v>
      </c>
      <c r="AA143">
        <f t="shared" ca="1" si="68"/>
        <v>0</v>
      </c>
      <c r="AB143" t="str">
        <f t="shared" ca="1" si="69"/>
        <v>Oui</v>
      </c>
      <c r="AC143">
        <f t="shared" ca="1" si="70"/>
        <v>0</v>
      </c>
      <c r="AD143" t="str">
        <f t="shared" ca="1" si="10"/>
        <v>Oui</v>
      </c>
      <c r="AE143" t="str">
        <f t="shared" ca="1" si="71"/>
        <v/>
      </c>
      <c r="AF143" t="str">
        <f t="shared" ca="1" si="72"/>
        <v>Non</v>
      </c>
      <c r="AG143" cm="1">
        <f t="array" aca="1" ref="AG143" ca="1">IF(INDIRECT($C143&amp;"!"&amp;"$G"&amp;$D143)-INDIRECT($C143&amp;"!"&amp;"$F"&amp;$D143)&lt;=0.5,0,IF(AND(INDIRECT($C143&amp;"!"&amp;"$F"&amp;$D143)=0,INDIRECT($C142&amp;"!"&amp;"$G"&amp;$D142)=1),X143,INDIRECT($C143&amp;"!"&amp;"$F"&amp;$D143)))</f>
        <v>0</v>
      </c>
      <c r="AH143" cm="1">
        <f t="array" aca="1" ref="AH143" ca="1">IF(INDIRECT($C143&amp;"!"&amp;"$G"&amp;$D143)-INDIRECT($C143&amp;"!"&amp;"$F"&amp;$D143)&lt;=0.5,0,IF(OR(INDIRECT($C143&amp;"!"&amp;"$G"&amp;$D143)=1,AND(INDIRECT($C143&amp;"!"&amp;"$G"&amp;$D143)&lt;&gt;1,INDIRECT($C143&amp;"!"&amp;"$G"&amp;$D143)&gt;Calculs!AG143+0.5)),Calculs!AG143+0.5,INDIRECT($C143&amp;"!"&amp;"$G"&amp;$D143)+ROUND(AG143,0)))</f>
        <v>0</v>
      </c>
      <c r="AI143">
        <f t="shared" ca="1" si="73"/>
        <v>0</v>
      </c>
      <c r="AJ143" cm="1">
        <f t="array" aca="1" ref="AJ143" ca="1">IF(AND(AG143=INT(AG143),INDIRECT($C143&amp;"!"&amp;"$F"&amp;$D143)&lt;&gt;""),AG143+1,ROUNDUP(AG143,0))</f>
        <v>0</v>
      </c>
      <c r="AK143">
        <f t="shared" ca="1" si="74"/>
        <v>0</v>
      </c>
      <c r="AL143" t="str">
        <f t="shared" ca="1" si="75"/>
        <v>Oui</v>
      </c>
      <c r="AM143">
        <f t="shared" ca="1" si="76"/>
        <v>0</v>
      </c>
      <c r="AN143" t="str">
        <f t="shared" ca="1" si="16"/>
        <v>Oui</v>
      </c>
      <c r="AO143" t="str">
        <f t="shared" ca="1" si="77"/>
        <v/>
      </c>
    </row>
    <row r="144" spans="1:41" x14ac:dyDescent="0.25">
      <c r="A144">
        <v>142</v>
      </c>
      <c r="B144">
        <f ca="1">Data!E144</f>
        <v>1</v>
      </c>
      <c r="C144" t="s">
        <v>110</v>
      </c>
      <c r="D144">
        <v>24</v>
      </c>
      <c r="E144" t="str">
        <f t="shared" ca="1" si="37"/>
        <v>Non</v>
      </c>
      <c r="F144" t="str">
        <f ca="1">IF(Data!$D144&gt;=3,"Oui","Non")</f>
        <v>Non</v>
      </c>
      <c r="G144" s="4" t="str" cm="1">
        <f t="array" aca="1" ref="G144" ca="1">IF(OR(AND(Data!$E144=4,ISBLANK(INDIRECT($C144&amp;"!"&amp;"$D"&amp;$D144&amp;":$I"&amp;$D144))),$E144="Oui"),_xlfn.SWITCH(Informations!$E$10,"Oui",0.5,"Non",0.4,"Erreur"),"NA")</f>
        <v>NA</v>
      </c>
      <c r="H144" s="14" cm="1">
        <f t="array" aca="1" ref="H144" ca="1">_xlfn.SWITCH($G144,"NA",(INDIRECT($C144&amp;"!"&amp;"$E"&amp;$D144))-(INDIRECT($C144&amp;"!"&amp;"$D"&amp;$D144)),0.4,$G144,0.5,$G144,"Erreur","Erreur","Erreur")</f>
        <v>0</v>
      </c>
      <c r="I144" cm="1">
        <f t="array" aca="1" ref="I144" ca="1">IF($G144="NA",INDIRECT($C144&amp;"!"&amp;"$H"&amp;$D144)+INDIRECT($C144&amp;"!"&amp;"$I"&amp;$D144)+INDIRECT($C144&amp;"!"&amp;"$J"&amp;$D144),0)</f>
        <v>0</v>
      </c>
      <c r="J144" cm="1">
        <f t="array" aca="1" ref="J144" ca="1">IF($G144="NA",(INDIRECT($C144&amp;"!"&amp;"$K"&amp;$D144)),0)</f>
        <v>0</v>
      </c>
      <c r="K144" s="4">
        <f t="shared" ca="1" si="64"/>
        <v>0</v>
      </c>
      <c r="L144" s="3">
        <f t="shared" ca="1" si="38"/>
        <v>0</v>
      </c>
      <c r="M144" s="5" cm="1">
        <f t="array" aca="1" ref="M144" ca="1">IF((INDIRECT($C144&amp;"!"&amp;"$D"&amp;$D144))="",,_xlfn.IFS(INDIRECT($C144&amp;"!"&amp;"$E"&amp;$D144)&lt;(1/3),INDIRECT($C144&amp;"!"&amp;"$E"&amp;$D144)-INDIRECT($C144&amp;"!"&amp;"$D"&amp;$D144),INDIRECT($C144&amp;"!"&amp;"$E"&amp;$D144)&gt;=(1/3),Data!$H$3-(INDIRECT($C144&amp;"!"&amp;"$D"&amp;$D144))))+INDIRECT($C144&amp;"!"&amp;"$H"&amp;$D144)</f>
        <v>0</v>
      </c>
      <c r="N144" s="5">
        <f t="shared" ca="1" si="39"/>
        <v>0</v>
      </c>
      <c r="O144" s="6">
        <f t="shared" ca="1" si="40"/>
        <v>0</v>
      </c>
      <c r="P144" s="5" cm="1">
        <f t="array" aca="1" ref="P144" ca="1">IF((INDIRECT($C144&amp;"!"&amp;"$D"&amp;$D144))="",,_xlfn.IFS(INDIRECT($C144&amp;"!"&amp;"$D"&amp;$D144)&gt;(2/3),INDIRECT($C144&amp;"!"&amp;"$E"&amp;$D144)-INDIRECT($C144&amp;"!"&amp;"$D"&amp;$D144),INDIRECT($C144&amp;"!"&amp;"$D"&amp;$D144)&lt;=(2/3),INDIRECT($C144&amp;"!"&amp;"$E"&amp;$D144)-Data!$H$4))+INDIRECT($C144&amp;"!"&amp;"$J"&amp;$D144)</f>
        <v>0</v>
      </c>
      <c r="Q144" s="4">
        <f t="shared" ca="1" si="41"/>
        <v>0</v>
      </c>
      <c r="R144" s="6">
        <f t="shared" ca="1" si="42"/>
        <v>0</v>
      </c>
      <c r="S144" s="4">
        <f ca="1">IF(VLOOKUP(A144,Data!B:E,4)&gt;=2,K144,N144+Q144)</f>
        <v>0</v>
      </c>
      <c r="T144" s="4">
        <f ca="1">IF(VLOOKUP(A144,Data!B:E,4)&gt;=2,,K144-N144-Q144)</f>
        <v>0</v>
      </c>
      <c r="V144" t="str">
        <f t="shared" ca="1" si="66"/>
        <v>Non</v>
      </c>
      <c r="W144" cm="1">
        <f t="array" aca="1" ref="W144" ca="1">_xlfn.IFS(AND(INDIRECT($C144&amp;"!"&amp;"$G"&amp;$D144)-INDIRECT($C144&amp;"!"&amp;"$F"&amp;$D144)&lt;0.5,INDIRECT($C144&amp;"!"&amp;"$G"&amp;$D144)=1,INDIRECT($C145&amp;"!"&amp;"$F"&amp;$D145)=0),0,AND(INDIRECT($C143&amp;"!"&amp;"$G"&amp;$D143)-INDIRECT($C143&amp;"!"&amp;"$F"&amp;$D143)&lt;0.5,INDIRECT($C143&amp;"!"&amp;"$G"&amp;$D143)=1,INDIRECT($C144&amp;"!"&amp;"$F"&amp;$D144)=0),INDIRECT($C143&amp;"!"&amp;"$F"&amp;$D143),AND(INDIRECT($C143&amp;"!"&amp;"$G"&amp;$D143)-INDIRECT($C143&amp;"!"&amp;"$F"&amp;$D143)&lt;=0.5,INDIRECT($C143&amp;"!"&amp;"$G"&amp;$D143)=1,INDIRECT($C144&amp;"!"&amp;"$F"&amp;$D144)=0),Calculs!X143,AND(INDIRECT($C144&amp;"!"&amp;"$F"&amp;$D144)=0,INDIRECT($C143&amp;"!"&amp;"$G"&amp;$D143)=1),AH143,TRUE,INDIRECT($C144&amp;"!"&amp;"$F"&amp;$D144))</f>
        <v>0</v>
      </c>
      <c r="X144" cm="1">
        <f t="array" aca="1" ref="X144" ca="1">IF(AND(INDIRECT($C144&amp;"!"&amp;"$G"&amp;$D144)-INDIRECT($C144&amp;"!"&amp;"$F"&amp;$D144)&lt;0.5,INDIRECT($C144&amp;"!"&amp;"$G"&amp;$D144)=1,INDIRECT($C145&amp;"!"&amp;"$F"&amp;$D145)=0),0,IF(OR(INDIRECT($C144&amp;"!"&amp;"$G"&amp;$D144)=1,AND(INDIRECT($C144&amp;"!"&amp;"$G"&amp;$D144)&lt;&gt;1,INDIRECT($C144&amp;"!"&amp;"$G"&amp;$D144)&gt;Calculs!W144+0.5)),Calculs!W144+0.5,INDIRECT($C144&amp;"!"&amp;"$G"&amp;$D144)+ROUND(W144,0)))</f>
        <v>0</v>
      </c>
      <c r="Y144">
        <f t="shared" ca="1" si="67"/>
        <v>0</v>
      </c>
      <c r="Z144" cm="1">
        <f t="array" aca="1" ref="Z144" ca="1">IF(AND(W144=INT(W144),INDIRECT($C144&amp;"!"&amp;"$F"&amp;$D144)&lt;&gt;""),W144+1,ROUNDUP(W144,0))</f>
        <v>0</v>
      </c>
      <c r="AA144">
        <f t="shared" ca="1" si="68"/>
        <v>0</v>
      </c>
      <c r="AB144" t="str">
        <f t="shared" ca="1" si="69"/>
        <v>Oui</v>
      </c>
      <c r="AC144">
        <f t="shared" ca="1" si="70"/>
        <v>0</v>
      </c>
      <c r="AD144" t="str">
        <f t="shared" ca="1" si="10"/>
        <v>Oui</v>
      </c>
      <c r="AE144" t="str">
        <f t="shared" ca="1" si="71"/>
        <v/>
      </c>
      <c r="AF144" t="str">
        <f t="shared" ca="1" si="72"/>
        <v>Non</v>
      </c>
      <c r="AG144" cm="1">
        <f t="array" aca="1" ref="AG144" ca="1">IF(INDIRECT($C144&amp;"!"&amp;"$G"&amp;$D144)-INDIRECT($C144&amp;"!"&amp;"$F"&amp;$D144)&lt;=0.5,0,IF(AND(INDIRECT($C144&amp;"!"&amp;"$F"&amp;$D144)=0,INDIRECT($C143&amp;"!"&amp;"$G"&amp;$D143)=1),X144,INDIRECT($C144&amp;"!"&amp;"$F"&amp;$D144)))</f>
        <v>0</v>
      </c>
      <c r="AH144" cm="1">
        <f t="array" aca="1" ref="AH144" ca="1">IF(INDIRECT($C144&amp;"!"&amp;"$G"&amp;$D144)-INDIRECT($C144&amp;"!"&amp;"$F"&amp;$D144)&lt;=0.5,0,IF(OR(INDIRECT($C144&amp;"!"&amp;"$G"&amp;$D144)=1,AND(INDIRECT($C144&amp;"!"&amp;"$G"&amp;$D144)&lt;&gt;1,INDIRECT($C144&amp;"!"&amp;"$G"&amp;$D144)&gt;Calculs!AG144+0.5)),Calculs!AG144+0.5,INDIRECT($C144&amp;"!"&amp;"$G"&amp;$D144)+ROUND(AG144,0)))</f>
        <v>0</v>
      </c>
      <c r="AI144">
        <f t="shared" ca="1" si="73"/>
        <v>0</v>
      </c>
      <c r="AJ144" cm="1">
        <f t="array" aca="1" ref="AJ144" ca="1">IF(AND(AG144=INT(AG144),INDIRECT($C144&amp;"!"&amp;"$F"&amp;$D144)&lt;&gt;""),AG144+1,ROUNDUP(AG144,0))</f>
        <v>0</v>
      </c>
      <c r="AK144">
        <f t="shared" ca="1" si="74"/>
        <v>0</v>
      </c>
      <c r="AL144" t="str">
        <f t="shared" ca="1" si="75"/>
        <v>Oui</v>
      </c>
      <c r="AM144">
        <f t="shared" ca="1" si="76"/>
        <v>0</v>
      </c>
      <c r="AN144" t="str">
        <f t="shared" ca="1" si="16"/>
        <v>Oui</v>
      </c>
      <c r="AO144" t="str">
        <f t="shared" ca="1" si="77"/>
        <v/>
      </c>
    </row>
    <row r="145" spans="1:41" x14ac:dyDescent="0.25">
      <c r="A145">
        <v>143</v>
      </c>
      <c r="B145">
        <f ca="1">Data!E145</f>
        <v>1</v>
      </c>
      <c r="C145" t="s">
        <v>110</v>
      </c>
      <c r="D145">
        <v>25</v>
      </c>
      <c r="E145" t="str">
        <f t="shared" ca="1" si="37"/>
        <v>Non</v>
      </c>
      <c r="F145" t="str">
        <f ca="1">IF(Data!$D145&gt;=3,"Oui","Non")</f>
        <v>Non</v>
      </c>
      <c r="G145" s="4" t="str" cm="1">
        <f t="array" aca="1" ref="G145" ca="1">IF(OR(AND(Data!$E145=4,ISBLANK(INDIRECT($C145&amp;"!"&amp;"$D"&amp;$D145&amp;":$I"&amp;$D145))),$E145="Oui"),_xlfn.SWITCH(Informations!$E$10,"Oui",0.5,"Non",0.4,"Erreur"),"NA")</f>
        <v>NA</v>
      </c>
      <c r="H145" s="14" cm="1">
        <f t="array" aca="1" ref="H145" ca="1">_xlfn.SWITCH($G145,"NA",(INDIRECT($C145&amp;"!"&amp;"$E"&amp;$D145))-(INDIRECT($C145&amp;"!"&amp;"$D"&amp;$D145)),0.4,$G145,0.5,$G145,"Erreur","Erreur","Erreur")</f>
        <v>0</v>
      </c>
      <c r="I145" cm="1">
        <f t="array" aca="1" ref="I145" ca="1">IF($G145="NA",INDIRECT($C145&amp;"!"&amp;"$H"&amp;$D145)+INDIRECT($C145&amp;"!"&amp;"$I"&amp;$D145)+INDIRECT($C145&amp;"!"&amp;"$J"&amp;$D145),0)</f>
        <v>0</v>
      </c>
      <c r="J145" cm="1">
        <f t="array" aca="1" ref="J145" ca="1">IF($G145="NA",(INDIRECT($C145&amp;"!"&amp;"$K"&amp;$D145)),0)</f>
        <v>0</v>
      </c>
      <c r="K145" s="4">
        <f t="shared" ca="1" si="64"/>
        <v>0</v>
      </c>
      <c r="L145" s="3">
        <f t="shared" ca="1" si="38"/>
        <v>0</v>
      </c>
      <c r="M145" s="5" cm="1">
        <f t="array" aca="1" ref="M145" ca="1">IF((INDIRECT($C145&amp;"!"&amp;"$D"&amp;$D145))="",,_xlfn.IFS(INDIRECT($C145&amp;"!"&amp;"$E"&amp;$D145)&lt;(1/3),INDIRECT($C145&amp;"!"&amp;"$E"&amp;$D145)-INDIRECT($C145&amp;"!"&amp;"$D"&amp;$D145),INDIRECT($C145&amp;"!"&amp;"$E"&amp;$D145)&gt;=(1/3),Data!$H$3-(INDIRECT($C145&amp;"!"&amp;"$D"&amp;$D145))))+INDIRECT($C145&amp;"!"&amp;"$H"&amp;$D145)</f>
        <v>0</v>
      </c>
      <c r="N145" s="5">
        <f t="shared" ca="1" si="39"/>
        <v>0</v>
      </c>
      <c r="O145" s="6">
        <f t="shared" ca="1" si="40"/>
        <v>0</v>
      </c>
      <c r="P145" s="5" cm="1">
        <f t="array" aca="1" ref="P145" ca="1">IF((INDIRECT($C145&amp;"!"&amp;"$D"&amp;$D145))="",,_xlfn.IFS(INDIRECT($C145&amp;"!"&amp;"$D"&amp;$D145)&gt;(2/3),INDIRECT($C145&amp;"!"&amp;"$E"&amp;$D145)-INDIRECT($C145&amp;"!"&amp;"$D"&amp;$D145),INDIRECT($C145&amp;"!"&amp;"$D"&amp;$D145)&lt;=(2/3),INDIRECT($C145&amp;"!"&amp;"$E"&amp;$D145)-Data!$H$4))+INDIRECT($C145&amp;"!"&amp;"$J"&amp;$D145)</f>
        <v>0</v>
      </c>
      <c r="Q145" s="4">
        <f t="shared" ca="1" si="41"/>
        <v>0</v>
      </c>
      <c r="R145" s="6">
        <f t="shared" ca="1" si="42"/>
        <v>0</v>
      </c>
      <c r="S145" s="4">
        <f ca="1">IF(VLOOKUP(A145,Data!B:E,4)&gt;=2,K145,N145+Q145)</f>
        <v>0</v>
      </c>
      <c r="T145" s="4">
        <f ca="1">IF(VLOOKUP(A145,Data!B:E,4)&gt;=2,,K145-N145-Q145)</f>
        <v>0</v>
      </c>
      <c r="U145" s="4">
        <f t="shared" ref="U145" ca="1" si="79">SUM(K139:K145)</f>
        <v>0</v>
      </c>
      <c r="V145" t="str">
        <f t="shared" ca="1" si="66"/>
        <v>Non</v>
      </c>
      <c r="W145" cm="1">
        <f t="array" aca="1" ref="W145" ca="1">_xlfn.IFS(AND(INDIRECT($C145&amp;"!"&amp;"$G"&amp;$D145)-INDIRECT($C145&amp;"!"&amp;"$F"&amp;$D145)&lt;0.5,INDIRECT($C145&amp;"!"&amp;"$G"&amp;$D145)=1,INDIRECT($C146&amp;"!"&amp;"$F"&amp;$D146)=0),0,AND(INDIRECT($C144&amp;"!"&amp;"$G"&amp;$D144)-INDIRECT($C144&amp;"!"&amp;"$F"&amp;$D144)&lt;0.5,INDIRECT($C144&amp;"!"&amp;"$G"&amp;$D144)=1,INDIRECT($C145&amp;"!"&amp;"$F"&amp;$D145)=0),INDIRECT($C144&amp;"!"&amp;"$F"&amp;$D144),AND(INDIRECT($C144&amp;"!"&amp;"$G"&amp;$D144)-INDIRECT($C144&amp;"!"&amp;"$F"&amp;$D144)&lt;=0.5,INDIRECT($C144&amp;"!"&amp;"$G"&amp;$D144)=1,INDIRECT($C145&amp;"!"&amp;"$F"&amp;$D145)=0),Calculs!X144,AND(INDIRECT($C145&amp;"!"&amp;"$F"&amp;$D145)=0,INDIRECT($C144&amp;"!"&amp;"$G"&amp;$D144)=1),AH144,TRUE,INDIRECT($C145&amp;"!"&amp;"$F"&amp;$D145))</f>
        <v>0</v>
      </c>
      <c r="X145" cm="1">
        <f t="array" aca="1" ref="X145" ca="1">IF(AND(INDIRECT($C145&amp;"!"&amp;"$G"&amp;$D145)-INDIRECT($C145&amp;"!"&amp;"$F"&amp;$D145)&lt;0.5,INDIRECT($C145&amp;"!"&amp;"$G"&amp;$D145)=1,INDIRECT($C146&amp;"!"&amp;"$F"&amp;$D146)=0),0,IF(OR(INDIRECT($C145&amp;"!"&amp;"$G"&amp;$D145)=1,AND(INDIRECT($C145&amp;"!"&amp;"$G"&amp;$D145)&lt;&gt;1,INDIRECT($C145&amp;"!"&amp;"$G"&amp;$D145)&gt;Calculs!W145+0.5)),Calculs!W145+0.5,INDIRECT($C145&amp;"!"&amp;"$G"&amp;$D145)+ROUND(W145,0)))</f>
        <v>0</v>
      </c>
      <c r="Y145">
        <f t="shared" ca="1" si="67"/>
        <v>0</v>
      </c>
      <c r="Z145" cm="1">
        <f t="array" aca="1" ref="Z145" ca="1">IF(AND(W145=INT(W145),INDIRECT($C145&amp;"!"&amp;"$F"&amp;$D145)&lt;&gt;""),W145+1,ROUNDUP(W145,0))</f>
        <v>0</v>
      </c>
      <c r="AA145">
        <f t="shared" ca="1" si="68"/>
        <v>0</v>
      </c>
      <c r="AB145" t="str">
        <f t="shared" ca="1" si="69"/>
        <v>Oui</v>
      </c>
      <c r="AC145">
        <f t="shared" ca="1" si="70"/>
        <v>0</v>
      </c>
      <c r="AD145" t="str">
        <f t="shared" ca="1" si="10"/>
        <v>Oui</v>
      </c>
      <c r="AE145" t="str">
        <f t="shared" ca="1" si="71"/>
        <v/>
      </c>
      <c r="AF145" t="str">
        <f t="shared" ca="1" si="72"/>
        <v>Non</v>
      </c>
      <c r="AG145" cm="1">
        <f t="array" aca="1" ref="AG145" ca="1">IF(INDIRECT($C145&amp;"!"&amp;"$G"&amp;$D145)-INDIRECT($C145&amp;"!"&amp;"$F"&amp;$D145)&lt;=0.5,0,IF(AND(INDIRECT($C145&amp;"!"&amp;"$F"&amp;$D145)=0,INDIRECT($C144&amp;"!"&amp;"$G"&amp;$D144)=1),X145,INDIRECT($C145&amp;"!"&amp;"$F"&amp;$D145)))</f>
        <v>0</v>
      </c>
      <c r="AH145" cm="1">
        <f t="array" aca="1" ref="AH145" ca="1">IF(INDIRECT($C145&amp;"!"&amp;"$G"&amp;$D145)-INDIRECT($C145&amp;"!"&amp;"$F"&amp;$D145)&lt;=0.5,0,IF(OR(INDIRECT($C145&amp;"!"&amp;"$G"&amp;$D145)=1,AND(INDIRECT($C145&amp;"!"&amp;"$G"&amp;$D145)&lt;&gt;1,INDIRECT($C145&amp;"!"&amp;"$G"&amp;$D145)&gt;Calculs!AG145+0.5)),Calculs!AG145+0.5,INDIRECT($C145&amp;"!"&amp;"$G"&amp;$D145)+ROUND(AG145,0)))</f>
        <v>0</v>
      </c>
      <c r="AI145">
        <f t="shared" ca="1" si="73"/>
        <v>0</v>
      </c>
      <c r="AJ145" cm="1">
        <f t="array" aca="1" ref="AJ145" ca="1">IF(AND(AG145=INT(AG145),INDIRECT($C145&amp;"!"&amp;"$F"&amp;$D145)&lt;&gt;""),AG145+1,ROUNDUP(AG145,0))</f>
        <v>0</v>
      </c>
      <c r="AK145">
        <f t="shared" ca="1" si="74"/>
        <v>0</v>
      </c>
      <c r="AL145" t="str">
        <f t="shared" ca="1" si="75"/>
        <v>Oui</v>
      </c>
      <c r="AM145">
        <f t="shared" ca="1" si="76"/>
        <v>0</v>
      </c>
      <c r="AN145" t="str">
        <f t="shared" ca="1" si="16"/>
        <v>Oui</v>
      </c>
      <c r="AO145" t="str">
        <f t="shared" ca="1" si="77"/>
        <v/>
      </c>
    </row>
    <row r="146" spans="1:41" x14ac:dyDescent="0.25">
      <c r="A146">
        <v>144</v>
      </c>
      <c r="B146">
        <f ca="1">Data!E146</f>
        <v>1</v>
      </c>
      <c r="C146" t="s">
        <v>110</v>
      </c>
      <c r="D146">
        <v>26</v>
      </c>
      <c r="E146" t="str">
        <f t="shared" ca="1" si="37"/>
        <v>Non</v>
      </c>
      <c r="F146" t="str">
        <f ca="1">IF(Data!$D146&gt;=3,"Oui","Non")</f>
        <v>Non</v>
      </c>
      <c r="G146" s="4" t="str" cm="1">
        <f t="array" aca="1" ref="G146" ca="1">IF(OR(AND(Data!$E146=4,ISBLANK(INDIRECT($C146&amp;"!"&amp;"$D"&amp;$D146&amp;":$I"&amp;$D146))),$E146="Oui"),_xlfn.SWITCH(Informations!$E$10,"Oui",0.5,"Non",0.4,"Erreur"),"NA")</f>
        <v>NA</v>
      </c>
      <c r="H146" s="14" cm="1">
        <f t="array" aca="1" ref="H146" ca="1">_xlfn.SWITCH($G146,"NA",(INDIRECT($C146&amp;"!"&amp;"$E"&amp;$D146))-(INDIRECT($C146&amp;"!"&amp;"$D"&amp;$D146)),0.4,$G146,0.5,$G146,"Erreur","Erreur","Erreur")</f>
        <v>0</v>
      </c>
      <c r="I146" cm="1">
        <f t="array" aca="1" ref="I146" ca="1">IF($G146="NA",INDIRECT($C146&amp;"!"&amp;"$H"&amp;$D146)+INDIRECT($C146&amp;"!"&amp;"$I"&amp;$D146)+INDIRECT($C146&amp;"!"&amp;"$J"&amp;$D146),0)</f>
        <v>0</v>
      </c>
      <c r="J146" cm="1">
        <f t="array" aca="1" ref="J146" ca="1">IF($G146="NA",(INDIRECT($C146&amp;"!"&amp;"$K"&amp;$D146)),0)</f>
        <v>0</v>
      </c>
      <c r="K146" s="4">
        <f t="shared" ca="1" si="64"/>
        <v>0</v>
      </c>
      <c r="L146" s="3">
        <f t="shared" ca="1" si="38"/>
        <v>0</v>
      </c>
      <c r="M146" s="5" cm="1">
        <f t="array" aca="1" ref="M146" ca="1">IF((INDIRECT($C146&amp;"!"&amp;"$D"&amp;$D146))="",,_xlfn.IFS(INDIRECT($C146&amp;"!"&amp;"$E"&amp;$D146)&lt;(1/3),INDIRECT($C146&amp;"!"&amp;"$E"&amp;$D146)-INDIRECT($C146&amp;"!"&amp;"$D"&amp;$D146),INDIRECT($C146&amp;"!"&amp;"$E"&amp;$D146)&gt;=(1/3),Data!$H$3-(INDIRECT($C146&amp;"!"&amp;"$D"&amp;$D146))))+INDIRECT($C146&amp;"!"&amp;"$H"&amp;$D146)</f>
        <v>0</v>
      </c>
      <c r="N146" s="5">
        <f t="shared" ca="1" si="39"/>
        <v>0</v>
      </c>
      <c r="O146" s="6">
        <f t="shared" ca="1" si="40"/>
        <v>0</v>
      </c>
      <c r="P146" s="5" cm="1">
        <f t="array" aca="1" ref="P146" ca="1">IF((INDIRECT($C146&amp;"!"&amp;"$D"&amp;$D146))="",,_xlfn.IFS(INDIRECT($C146&amp;"!"&amp;"$D"&amp;$D146)&gt;(2/3),INDIRECT($C146&amp;"!"&amp;"$E"&amp;$D146)-INDIRECT($C146&amp;"!"&amp;"$D"&amp;$D146),INDIRECT($C146&amp;"!"&amp;"$D"&amp;$D146)&lt;=(2/3),INDIRECT($C146&amp;"!"&amp;"$E"&amp;$D146)-Data!$H$4))+INDIRECT($C146&amp;"!"&amp;"$J"&amp;$D146)</f>
        <v>0</v>
      </c>
      <c r="Q146" s="4">
        <f t="shared" ca="1" si="41"/>
        <v>0</v>
      </c>
      <c r="R146" s="6">
        <f t="shared" ca="1" si="42"/>
        <v>0</v>
      </c>
      <c r="S146" s="4">
        <f ca="1">IF(VLOOKUP(A146,Data!B:E,4)&gt;=2,K146,N146+Q146)</f>
        <v>0</v>
      </c>
      <c r="T146" s="4">
        <f ca="1">IF(VLOOKUP(A146,Data!B:E,4)&gt;=2,,K146-N146-Q146)</f>
        <v>0</v>
      </c>
      <c r="V146" t="str">
        <f t="shared" ca="1" si="66"/>
        <v>Non</v>
      </c>
      <c r="W146" cm="1">
        <f t="array" aca="1" ref="W146" ca="1">_xlfn.IFS(AND(INDIRECT($C146&amp;"!"&amp;"$G"&amp;$D146)-INDIRECT($C146&amp;"!"&amp;"$F"&amp;$D146)&lt;0.5,INDIRECT($C146&amp;"!"&amp;"$G"&amp;$D146)=1,INDIRECT($C147&amp;"!"&amp;"$F"&amp;$D147)=0),0,AND(INDIRECT($C145&amp;"!"&amp;"$G"&amp;$D145)-INDIRECT($C145&amp;"!"&amp;"$F"&amp;$D145)&lt;0.5,INDIRECT($C145&amp;"!"&amp;"$G"&amp;$D145)=1,INDIRECT($C146&amp;"!"&amp;"$F"&amp;$D146)=0),INDIRECT($C145&amp;"!"&amp;"$F"&amp;$D145),AND(INDIRECT($C145&amp;"!"&amp;"$G"&amp;$D145)-INDIRECT($C145&amp;"!"&amp;"$F"&amp;$D145)&lt;=0.5,INDIRECT($C145&amp;"!"&amp;"$G"&amp;$D145)=1,INDIRECT($C146&amp;"!"&amp;"$F"&amp;$D146)=0),Calculs!X145,AND(INDIRECT($C146&amp;"!"&amp;"$F"&amp;$D146)=0,INDIRECT($C145&amp;"!"&amp;"$G"&amp;$D145)=1),AH145,TRUE,INDIRECT($C146&amp;"!"&amp;"$F"&amp;$D146))</f>
        <v>0</v>
      </c>
      <c r="X146" cm="1">
        <f t="array" aca="1" ref="X146" ca="1">IF(AND(INDIRECT($C146&amp;"!"&amp;"$G"&amp;$D146)-INDIRECT($C146&amp;"!"&amp;"$F"&amp;$D146)&lt;0.5,INDIRECT($C146&amp;"!"&amp;"$G"&amp;$D146)=1,INDIRECT($C147&amp;"!"&amp;"$F"&amp;$D147)=0),0,IF(OR(INDIRECT($C146&amp;"!"&amp;"$G"&amp;$D146)=1,AND(INDIRECT($C146&amp;"!"&amp;"$G"&amp;$D146)&lt;&gt;1,INDIRECT($C146&amp;"!"&amp;"$G"&amp;$D146)&gt;Calculs!W146+0.5)),Calculs!W146+0.5,INDIRECT($C146&amp;"!"&amp;"$G"&amp;$D146)+ROUND(W146,0)))</f>
        <v>0</v>
      </c>
      <c r="Y146">
        <f t="shared" ca="1" si="67"/>
        <v>0</v>
      </c>
      <c r="Z146" cm="1">
        <f t="array" aca="1" ref="Z146" ca="1">IF(AND(W146=INT(W146),INDIRECT($C146&amp;"!"&amp;"$F"&amp;$D146)&lt;&gt;""),W146+1,ROUNDUP(W146,0))</f>
        <v>0</v>
      </c>
      <c r="AA146">
        <f t="shared" ca="1" si="68"/>
        <v>0</v>
      </c>
      <c r="AB146" t="str">
        <f t="shared" ca="1" si="69"/>
        <v>Oui</v>
      </c>
      <c r="AC146">
        <f t="shared" ca="1" si="70"/>
        <v>0</v>
      </c>
      <c r="AD146" t="str">
        <f t="shared" ca="1" si="10"/>
        <v>Oui</v>
      </c>
      <c r="AE146" t="str">
        <f t="shared" ca="1" si="71"/>
        <v/>
      </c>
      <c r="AF146" t="str">
        <f t="shared" ca="1" si="72"/>
        <v>Non</v>
      </c>
      <c r="AG146" cm="1">
        <f t="array" aca="1" ref="AG146" ca="1">IF(INDIRECT($C146&amp;"!"&amp;"$G"&amp;$D146)-INDIRECT($C146&amp;"!"&amp;"$F"&amp;$D146)&lt;=0.5,0,IF(AND(INDIRECT($C146&amp;"!"&amp;"$F"&amp;$D146)=0,INDIRECT($C145&amp;"!"&amp;"$G"&amp;$D145)=1),X146,INDIRECT($C146&amp;"!"&amp;"$F"&amp;$D146)))</f>
        <v>0</v>
      </c>
      <c r="AH146" cm="1">
        <f t="array" aca="1" ref="AH146" ca="1">IF(INDIRECT($C146&amp;"!"&amp;"$G"&amp;$D146)-INDIRECT($C146&amp;"!"&amp;"$F"&amp;$D146)&lt;=0.5,0,IF(OR(INDIRECT($C146&amp;"!"&amp;"$G"&amp;$D146)=1,AND(INDIRECT($C146&amp;"!"&amp;"$G"&amp;$D146)&lt;&gt;1,INDIRECT($C146&amp;"!"&amp;"$G"&amp;$D146)&gt;Calculs!AG146+0.5)),Calculs!AG146+0.5,INDIRECT($C146&amp;"!"&amp;"$G"&amp;$D146)+ROUND(AG146,0)))</f>
        <v>0</v>
      </c>
      <c r="AI146">
        <f t="shared" ca="1" si="73"/>
        <v>0</v>
      </c>
      <c r="AJ146" cm="1">
        <f t="array" aca="1" ref="AJ146" ca="1">IF(AND(AG146=INT(AG146),INDIRECT($C146&amp;"!"&amp;"$F"&amp;$D146)&lt;&gt;""),AG146+1,ROUNDUP(AG146,0))</f>
        <v>0</v>
      </c>
      <c r="AK146">
        <f t="shared" ca="1" si="74"/>
        <v>0</v>
      </c>
      <c r="AL146" t="str">
        <f t="shared" ca="1" si="75"/>
        <v>Oui</v>
      </c>
      <c r="AM146">
        <f t="shared" ca="1" si="76"/>
        <v>0</v>
      </c>
      <c r="AN146" t="str">
        <f t="shared" ca="1" si="16"/>
        <v>Oui</v>
      </c>
      <c r="AO146" t="str">
        <f t="shared" ca="1" si="77"/>
        <v/>
      </c>
    </row>
    <row r="147" spans="1:41" x14ac:dyDescent="0.25">
      <c r="A147">
        <v>145</v>
      </c>
      <c r="B147">
        <f ca="1">Data!E147</f>
        <v>1</v>
      </c>
      <c r="C147" t="s">
        <v>110</v>
      </c>
      <c r="D147">
        <v>27</v>
      </c>
      <c r="E147" t="str">
        <f t="shared" ca="1" si="37"/>
        <v>Non</v>
      </c>
      <c r="F147" t="str">
        <f ca="1">IF(Data!$D147&gt;=3,"Oui","Non")</f>
        <v>Non</v>
      </c>
      <c r="G147" s="4" t="str" cm="1">
        <f t="array" aca="1" ref="G147" ca="1">IF(OR(AND(Data!$E147=4,ISBLANK(INDIRECT($C147&amp;"!"&amp;"$D"&amp;$D147&amp;":$I"&amp;$D147))),$E147="Oui"),_xlfn.SWITCH(Informations!$E$10,"Oui",0.5,"Non",0.4,"Erreur"),"NA")</f>
        <v>NA</v>
      </c>
      <c r="H147" s="14" cm="1">
        <f t="array" aca="1" ref="H147" ca="1">_xlfn.SWITCH($G147,"NA",(INDIRECT($C147&amp;"!"&amp;"$E"&amp;$D147))-(INDIRECT($C147&amp;"!"&amp;"$D"&amp;$D147)),0.4,$G147,0.5,$G147,"Erreur","Erreur","Erreur")</f>
        <v>0</v>
      </c>
      <c r="I147" cm="1">
        <f t="array" aca="1" ref="I147" ca="1">IF($G147="NA",INDIRECT($C147&amp;"!"&amp;"$H"&amp;$D147)+INDIRECT($C147&amp;"!"&amp;"$I"&amp;$D147)+INDIRECT($C147&amp;"!"&amp;"$J"&amp;$D147),0)</f>
        <v>0</v>
      </c>
      <c r="J147" cm="1">
        <f t="array" aca="1" ref="J147" ca="1">IF($G147="NA",(INDIRECT($C147&amp;"!"&amp;"$K"&amp;$D147)),0)</f>
        <v>0</v>
      </c>
      <c r="K147" s="4">
        <f t="shared" ca="1" si="64"/>
        <v>0</v>
      </c>
      <c r="L147" s="3">
        <f t="shared" ca="1" si="38"/>
        <v>0</v>
      </c>
      <c r="M147" s="5" cm="1">
        <f t="array" aca="1" ref="M147" ca="1">IF((INDIRECT($C147&amp;"!"&amp;"$D"&amp;$D147))="",,_xlfn.IFS(INDIRECT($C147&amp;"!"&amp;"$E"&amp;$D147)&lt;(1/3),INDIRECT($C147&amp;"!"&amp;"$E"&amp;$D147)-INDIRECT($C147&amp;"!"&amp;"$D"&amp;$D147),INDIRECT($C147&amp;"!"&amp;"$E"&amp;$D147)&gt;=(1/3),Data!$H$3-(INDIRECT($C147&amp;"!"&amp;"$D"&amp;$D147))))+INDIRECT($C147&amp;"!"&amp;"$H"&amp;$D147)</f>
        <v>0</v>
      </c>
      <c r="N147" s="5">
        <f t="shared" ca="1" si="39"/>
        <v>0</v>
      </c>
      <c r="O147" s="6">
        <f t="shared" ca="1" si="40"/>
        <v>0</v>
      </c>
      <c r="P147" s="5" cm="1">
        <f t="array" aca="1" ref="P147" ca="1">IF((INDIRECT($C147&amp;"!"&amp;"$D"&amp;$D147))="",,_xlfn.IFS(INDIRECT($C147&amp;"!"&amp;"$D"&amp;$D147)&gt;(2/3),INDIRECT($C147&amp;"!"&amp;"$E"&amp;$D147)-INDIRECT($C147&amp;"!"&amp;"$D"&amp;$D147),INDIRECT($C147&amp;"!"&amp;"$D"&amp;$D147)&lt;=(2/3),INDIRECT($C147&amp;"!"&amp;"$E"&amp;$D147)-Data!$H$4))+INDIRECT($C147&amp;"!"&amp;"$J"&amp;$D147)</f>
        <v>0</v>
      </c>
      <c r="Q147" s="4">
        <f t="shared" ca="1" si="41"/>
        <v>0</v>
      </c>
      <c r="R147" s="6">
        <f t="shared" ca="1" si="42"/>
        <v>0</v>
      </c>
      <c r="S147" s="4">
        <f ca="1">IF(VLOOKUP(A147,Data!B:E,4)&gt;=2,K147,N147+Q147)</f>
        <v>0</v>
      </c>
      <c r="T147" s="4">
        <f ca="1">IF(VLOOKUP(A147,Data!B:E,4)&gt;=2,,K147-N147-Q147)</f>
        <v>0</v>
      </c>
      <c r="V147" t="str">
        <f t="shared" ca="1" si="66"/>
        <v>Non</v>
      </c>
      <c r="W147" cm="1">
        <f t="array" aca="1" ref="W147" ca="1">_xlfn.IFS(AND(INDIRECT($C147&amp;"!"&amp;"$G"&amp;$D147)-INDIRECT($C147&amp;"!"&amp;"$F"&amp;$D147)&lt;0.5,INDIRECT($C147&amp;"!"&amp;"$G"&amp;$D147)=1,INDIRECT($C148&amp;"!"&amp;"$F"&amp;$D148)=0),0,AND(INDIRECT($C146&amp;"!"&amp;"$G"&amp;$D146)-INDIRECT($C146&amp;"!"&amp;"$F"&amp;$D146)&lt;0.5,INDIRECT($C146&amp;"!"&amp;"$G"&amp;$D146)=1,INDIRECT($C147&amp;"!"&amp;"$F"&amp;$D147)=0),INDIRECT($C146&amp;"!"&amp;"$F"&amp;$D146),AND(INDIRECT($C146&amp;"!"&amp;"$G"&amp;$D146)-INDIRECT($C146&amp;"!"&amp;"$F"&amp;$D146)&lt;=0.5,INDIRECT($C146&amp;"!"&amp;"$G"&amp;$D146)=1,INDIRECT($C147&amp;"!"&amp;"$F"&amp;$D147)=0),Calculs!X146,AND(INDIRECT($C147&amp;"!"&amp;"$F"&amp;$D147)=0,INDIRECT($C146&amp;"!"&amp;"$G"&amp;$D146)=1),AH146,TRUE,INDIRECT($C147&amp;"!"&amp;"$F"&amp;$D147))</f>
        <v>0</v>
      </c>
      <c r="X147" cm="1">
        <f t="array" aca="1" ref="X147" ca="1">IF(AND(INDIRECT($C147&amp;"!"&amp;"$G"&amp;$D147)-INDIRECT($C147&amp;"!"&amp;"$F"&amp;$D147)&lt;0.5,INDIRECT($C147&amp;"!"&amp;"$G"&amp;$D147)=1,INDIRECT($C148&amp;"!"&amp;"$F"&amp;$D148)=0),0,IF(OR(INDIRECT($C147&amp;"!"&amp;"$G"&amp;$D147)=1,AND(INDIRECT($C147&amp;"!"&amp;"$G"&amp;$D147)&lt;&gt;1,INDIRECT($C147&amp;"!"&amp;"$G"&amp;$D147)&gt;Calculs!W147+0.5)),Calculs!W147+0.5,INDIRECT($C147&amp;"!"&amp;"$G"&amp;$D147)+ROUND(W147,0)))</f>
        <v>0</v>
      </c>
      <c r="Y147">
        <f t="shared" ca="1" si="67"/>
        <v>0</v>
      </c>
      <c r="Z147" cm="1">
        <f t="array" aca="1" ref="Z147" ca="1">IF(AND(W147=INT(W147),INDIRECT($C147&amp;"!"&amp;"$F"&amp;$D147)&lt;&gt;""),W147+1,ROUNDUP(W147,0))</f>
        <v>0</v>
      </c>
      <c r="AA147">
        <f t="shared" ca="1" si="68"/>
        <v>0</v>
      </c>
      <c r="AB147" t="str">
        <f t="shared" ca="1" si="69"/>
        <v>Oui</v>
      </c>
      <c r="AC147">
        <f t="shared" ca="1" si="70"/>
        <v>0</v>
      </c>
      <c r="AD147" t="str">
        <f t="shared" ca="1" si="10"/>
        <v>Oui</v>
      </c>
      <c r="AE147" t="str">
        <f t="shared" ca="1" si="71"/>
        <v/>
      </c>
      <c r="AF147" t="str">
        <f t="shared" ca="1" si="72"/>
        <v>Non</v>
      </c>
      <c r="AG147" cm="1">
        <f t="array" aca="1" ref="AG147" ca="1">IF(INDIRECT($C147&amp;"!"&amp;"$G"&amp;$D147)-INDIRECT($C147&amp;"!"&amp;"$F"&amp;$D147)&lt;=0.5,0,IF(AND(INDIRECT($C147&amp;"!"&amp;"$F"&amp;$D147)=0,INDIRECT($C146&amp;"!"&amp;"$G"&amp;$D146)=1),X147,INDIRECT($C147&amp;"!"&amp;"$F"&amp;$D147)))</f>
        <v>0</v>
      </c>
      <c r="AH147" cm="1">
        <f t="array" aca="1" ref="AH147" ca="1">IF(INDIRECT($C147&amp;"!"&amp;"$G"&amp;$D147)-INDIRECT($C147&amp;"!"&amp;"$F"&amp;$D147)&lt;=0.5,0,IF(OR(INDIRECT($C147&amp;"!"&amp;"$G"&amp;$D147)=1,AND(INDIRECT($C147&amp;"!"&amp;"$G"&amp;$D147)&lt;&gt;1,INDIRECT($C147&amp;"!"&amp;"$G"&amp;$D147)&gt;Calculs!AG147+0.5)),Calculs!AG147+0.5,INDIRECT($C147&amp;"!"&amp;"$G"&amp;$D147)+ROUND(AG147,0)))</f>
        <v>0</v>
      </c>
      <c r="AI147">
        <f t="shared" ca="1" si="73"/>
        <v>0</v>
      </c>
      <c r="AJ147" cm="1">
        <f t="array" aca="1" ref="AJ147" ca="1">IF(AND(AG147=INT(AG147),INDIRECT($C147&amp;"!"&amp;"$F"&amp;$D147)&lt;&gt;""),AG147+1,ROUNDUP(AG147,0))</f>
        <v>0</v>
      </c>
      <c r="AK147">
        <f t="shared" ca="1" si="74"/>
        <v>0</v>
      </c>
      <c r="AL147" t="str">
        <f t="shared" ca="1" si="75"/>
        <v>Oui</v>
      </c>
      <c r="AM147">
        <f t="shared" ca="1" si="76"/>
        <v>0</v>
      </c>
      <c r="AN147" t="str">
        <f t="shared" ca="1" si="16"/>
        <v>Oui</v>
      </c>
      <c r="AO147" t="str">
        <f t="shared" ca="1" si="77"/>
        <v/>
      </c>
    </row>
    <row r="148" spans="1:41" x14ac:dyDescent="0.25">
      <c r="A148">
        <v>146</v>
      </c>
      <c r="B148">
        <f ca="1">Data!E148</f>
        <v>1</v>
      </c>
      <c r="C148" t="s">
        <v>110</v>
      </c>
      <c r="D148">
        <v>28</v>
      </c>
      <c r="E148" t="str">
        <f t="shared" ca="1" si="37"/>
        <v>Non</v>
      </c>
      <c r="F148" t="str">
        <f ca="1">IF(Data!$D148&gt;=3,"Oui","Non")</f>
        <v>Non</v>
      </c>
      <c r="G148" s="4" t="str" cm="1">
        <f t="array" aca="1" ref="G148" ca="1">IF(OR(AND(Data!$E148=4,ISBLANK(INDIRECT($C148&amp;"!"&amp;"$D"&amp;$D148&amp;":$I"&amp;$D148))),$E148="Oui"),_xlfn.SWITCH(Informations!$E$10,"Oui",0.5,"Non",0.4,"Erreur"),"NA")</f>
        <v>NA</v>
      </c>
      <c r="H148" s="14" cm="1">
        <f t="array" aca="1" ref="H148" ca="1">_xlfn.SWITCH($G148,"NA",(INDIRECT($C148&amp;"!"&amp;"$E"&amp;$D148))-(INDIRECT($C148&amp;"!"&amp;"$D"&amp;$D148)),0.4,$G148,0.5,$G148,"Erreur","Erreur","Erreur")</f>
        <v>0</v>
      </c>
      <c r="I148" cm="1">
        <f t="array" aca="1" ref="I148" ca="1">IF($G148="NA",INDIRECT($C148&amp;"!"&amp;"$H"&amp;$D148)+INDIRECT($C148&amp;"!"&amp;"$I"&amp;$D148)+INDIRECT($C148&amp;"!"&amp;"$J"&amp;$D148),0)</f>
        <v>0</v>
      </c>
      <c r="J148" cm="1">
        <f t="array" aca="1" ref="J148" ca="1">IF($G148="NA",(INDIRECT($C148&amp;"!"&amp;"$K"&amp;$D148)),0)</f>
        <v>0</v>
      </c>
      <c r="K148" s="4">
        <f t="shared" ca="1" si="64"/>
        <v>0</v>
      </c>
      <c r="L148" s="3">
        <f t="shared" ca="1" si="38"/>
        <v>0</v>
      </c>
      <c r="M148" s="5" cm="1">
        <f t="array" aca="1" ref="M148" ca="1">IF((INDIRECT($C148&amp;"!"&amp;"$D"&amp;$D148))="",,_xlfn.IFS(INDIRECT($C148&amp;"!"&amp;"$E"&amp;$D148)&lt;(1/3),INDIRECT($C148&amp;"!"&amp;"$E"&amp;$D148)-INDIRECT($C148&amp;"!"&amp;"$D"&amp;$D148),INDIRECT($C148&amp;"!"&amp;"$E"&amp;$D148)&gt;=(1/3),Data!$H$3-(INDIRECT($C148&amp;"!"&amp;"$D"&amp;$D148))))+INDIRECT($C148&amp;"!"&amp;"$H"&amp;$D148)</f>
        <v>0</v>
      </c>
      <c r="N148" s="5">
        <f t="shared" ca="1" si="39"/>
        <v>0</v>
      </c>
      <c r="O148" s="6">
        <f t="shared" ca="1" si="40"/>
        <v>0</v>
      </c>
      <c r="P148" s="5" cm="1">
        <f t="array" aca="1" ref="P148" ca="1">IF((INDIRECT($C148&amp;"!"&amp;"$D"&amp;$D148))="",,_xlfn.IFS(INDIRECT($C148&amp;"!"&amp;"$D"&amp;$D148)&gt;(2/3),INDIRECT($C148&amp;"!"&amp;"$E"&amp;$D148)-INDIRECT($C148&amp;"!"&amp;"$D"&amp;$D148),INDIRECT($C148&amp;"!"&amp;"$D"&amp;$D148)&lt;=(2/3),INDIRECT($C148&amp;"!"&amp;"$E"&amp;$D148)-Data!$H$4))+INDIRECT($C148&amp;"!"&amp;"$J"&amp;$D148)</f>
        <v>0</v>
      </c>
      <c r="Q148" s="4">
        <f t="shared" ca="1" si="41"/>
        <v>0</v>
      </c>
      <c r="R148" s="6">
        <f t="shared" ca="1" si="42"/>
        <v>0</v>
      </c>
      <c r="S148" s="4">
        <f ca="1">IF(VLOOKUP(A148,Data!B:E,4)&gt;=2,K148,N148+Q148)</f>
        <v>0</v>
      </c>
      <c r="T148" s="4">
        <f ca="1">IF(VLOOKUP(A148,Data!B:E,4)&gt;=2,,K148-N148-Q148)</f>
        <v>0</v>
      </c>
      <c r="V148" t="str">
        <f t="shared" ca="1" si="66"/>
        <v>Non</v>
      </c>
      <c r="W148" cm="1">
        <f t="array" aca="1" ref="W148" ca="1">_xlfn.IFS(AND(INDIRECT($C148&amp;"!"&amp;"$G"&amp;$D148)-INDIRECT($C148&amp;"!"&amp;"$F"&amp;$D148)&lt;0.5,INDIRECT($C148&amp;"!"&amp;"$G"&amp;$D148)=1,INDIRECT($C149&amp;"!"&amp;"$F"&amp;$D149)=0),0,AND(INDIRECT($C147&amp;"!"&amp;"$G"&amp;$D147)-INDIRECT($C147&amp;"!"&amp;"$F"&amp;$D147)&lt;0.5,INDIRECT($C147&amp;"!"&amp;"$G"&amp;$D147)=1,INDIRECT($C148&amp;"!"&amp;"$F"&amp;$D148)=0),INDIRECT($C147&amp;"!"&amp;"$F"&amp;$D147),AND(INDIRECT($C147&amp;"!"&amp;"$G"&amp;$D147)-INDIRECT($C147&amp;"!"&amp;"$F"&amp;$D147)&lt;=0.5,INDIRECT($C147&amp;"!"&amp;"$G"&amp;$D147)=1,INDIRECT($C148&amp;"!"&amp;"$F"&amp;$D148)=0),Calculs!X147,AND(INDIRECT($C148&amp;"!"&amp;"$F"&amp;$D148)=0,INDIRECT($C147&amp;"!"&amp;"$G"&amp;$D147)=1),AH147,TRUE,INDIRECT($C148&amp;"!"&amp;"$F"&amp;$D148))</f>
        <v>0</v>
      </c>
      <c r="X148" cm="1">
        <f t="array" aca="1" ref="X148" ca="1">IF(AND(INDIRECT($C148&amp;"!"&amp;"$G"&amp;$D148)-INDIRECT($C148&amp;"!"&amp;"$F"&amp;$D148)&lt;0.5,INDIRECT($C148&amp;"!"&amp;"$G"&amp;$D148)=1,INDIRECT($C149&amp;"!"&amp;"$F"&amp;$D149)=0),0,IF(OR(INDIRECT($C148&amp;"!"&amp;"$G"&amp;$D148)=1,AND(INDIRECT($C148&amp;"!"&amp;"$G"&amp;$D148)&lt;&gt;1,INDIRECT($C148&amp;"!"&amp;"$G"&amp;$D148)&gt;Calculs!W148+0.5)),Calculs!W148+0.5,INDIRECT($C148&amp;"!"&amp;"$G"&amp;$D148)+ROUND(W148,0)))</f>
        <v>0</v>
      </c>
      <c r="Y148">
        <f t="shared" ca="1" si="67"/>
        <v>0</v>
      </c>
      <c r="Z148" cm="1">
        <f t="array" aca="1" ref="Z148" ca="1">IF(AND(W148=INT(W148),INDIRECT($C148&amp;"!"&amp;"$F"&amp;$D148)&lt;&gt;""),W148+1,ROUNDUP(W148,0))</f>
        <v>0</v>
      </c>
      <c r="AA148">
        <f t="shared" ca="1" si="68"/>
        <v>0</v>
      </c>
      <c r="AB148" t="str">
        <f t="shared" ca="1" si="69"/>
        <v>Oui</v>
      </c>
      <c r="AC148">
        <f t="shared" ca="1" si="70"/>
        <v>0</v>
      </c>
      <c r="AD148" t="str">
        <f t="shared" ca="1" si="10"/>
        <v>Oui</v>
      </c>
      <c r="AE148" t="str">
        <f t="shared" ca="1" si="71"/>
        <v/>
      </c>
      <c r="AF148" t="str">
        <f t="shared" ca="1" si="72"/>
        <v>Non</v>
      </c>
      <c r="AG148" cm="1">
        <f t="array" aca="1" ref="AG148" ca="1">IF(INDIRECT($C148&amp;"!"&amp;"$G"&amp;$D148)-INDIRECT($C148&amp;"!"&amp;"$F"&amp;$D148)&lt;=0.5,0,IF(AND(INDIRECT($C148&amp;"!"&amp;"$F"&amp;$D148)=0,INDIRECT($C147&amp;"!"&amp;"$G"&amp;$D147)=1),X148,INDIRECT($C148&amp;"!"&amp;"$F"&amp;$D148)))</f>
        <v>0</v>
      </c>
      <c r="AH148" cm="1">
        <f t="array" aca="1" ref="AH148" ca="1">IF(INDIRECT($C148&amp;"!"&amp;"$G"&amp;$D148)-INDIRECT($C148&amp;"!"&amp;"$F"&amp;$D148)&lt;=0.5,0,IF(OR(INDIRECT($C148&amp;"!"&amp;"$G"&amp;$D148)=1,AND(INDIRECT($C148&amp;"!"&amp;"$G"&amp;$D148)&lt;&gt;1,INDIRECT($C148&amp;"!"&amp;"$G"&amp;$D148)&gt;Calculs!AG148+0.5)),Calculs!AG148+0.5,INDIRECT($C148&amp;"!"&amp;"$G"&amp;$D148)+ROUND(AG148,0)))</f>
        <v>0</v>
      </c>
      <c r="AI148">
        <f t="shared" ca="1" si="73"/>
        <v>0</v>
      </c>
      <c r="AJ148" cm="1">
        <f t="array" aca="1" ref="AJ148" ca="1">IF(AND(AG148=INT(AG148),INDIRECT($C148&amp;"!"&amp;"$F"&amp;$D148)&lt;&gt;""),AG148+1,ROUNDUP(AG148,0))</f>
        <v>0</v>
      </c>
      <c r="AK148">
        <f t="shared" ca="1" si="74"/>
        <v>0</v>
      </c>
      <c r="AL148" t="str">
        <f t="shared" ca="1" si="75"/>
        <v>Oui</v>
      </c>
      <c r="AM148">
        <f t="shared" ca="1" si="76"/>
        <v>0</v>
      </c>
      <c r="AN148" t="str">
        <f t="shared" ca="1" si="16"/>
        <v>Oui</v>
      </c>
      <c r="AO148" t="str">
        <f t="shared" ca="1" si="77"/>
        <v/>
      </c>
    </row>
    <row r="149" spans="1:41" x14ac:dyDescent="0.25">
      <c r="A149">
        <v>147</v>
      </c>
      <c r="B149">
        <f ca="1">Data!E149</f>
        <v>2</v>
      </c>
      <c r="C149" t="s">
        <v>110</v>
      </c>
      <c r="D149">
        <v>29</v>
      </c>
      <c r="E149" t="str">
        <f t="shared" ca="1" si="37"/>
        <v>Non</v>
      </c>
      <c r="F149" t="str">
        <f ca="1">IF(Data!$D149&gt;=3,"Oui","Non")</f>
        <v>Non</v>
      </c>
      <c r="G149" s="4" t="str" cm="1">
        <f t="array" aca="1" ref="G149" ca="1">IF(OR(AND(Data!$E149=4,ISBLANK(INDIRECT($C149&amp;"!"&amp;"$D"&amp;$D149&amp;":$I"&amp;$D149))),$E149="Oui"),_xlfn.SWITCH(Informations!$E$10,"Oui",0.5,"Non",0.4,"Erreur"),"NA")</f>
        <v>NA</v>
      </c>
      <c r="H149" s="14" cm="1">
        <f t="array" aca="1" ref="H149" ca="1">_xlfn.SWITCH($G149,"NA",(INDIRECT($C149&amp;"!"&amp;"$E"&amp;$D149))-(INDIRECT($C149&amp;"!"&amp;"$D"&amp;$D149)),0.4,$G149,0.5,$G149,"Erreur","Erreur","Erreur")</f>
        <v>0</v>
      </c>
      <c r="I149" cm="1">
        <f t="array" aca="1" ref="I149" ca="1">IF($G149="NA",INDIRECT($C149&amp;"!"&amp;"$H"&amp;$D149)+INDIRECT($C149&amp;"!"&amp;"$I"&amp;$D149)+INDIRECT($C149&amp;"!"&amp;"$J"&amp;$D149),0)</f>
        <v>0</v>
      </c>
      <c r="J149" cm="1">
        <f t="array" aca="1" ref="J149" ca="1">IF($G149="NA",(INDIRECT($C149&amp;"!"&amp;"$K"&amp;$D149)),0)</f>
        <v>0</v>
      </c>
      <c r="K149" s="4">
        <f t="shared" ca="1" si="64"/>
        <v>0</v>
      </c>
      <c r="L149" s="3">
        <f t="shared" ca="1" si="38"/>
        <v>0</v>
      </c>
      <c r="M149" s="5" cm="1">
        <f t="array" aca="1" ref="M149" ca="1">IF((INDIRECT($C149&amp;"!"&amp;"$D"&amp;$D149))="",,_xlfn.IFS(INDIRECT($C149&amp;"!"&amp;"$E"&amp;$D149)&lt;(1/3),INDIRECT($C149&amp;"!"&amp;"$E"&amp;$D149)-INDIRECT($C149&amp;"!"&amp;"$D"&amp;$D149),INDIRECT($C149&amp;"!"&amp;"$E"&amp;$D149)&gt;=(1/3),Data!$H$3-(INDIRECT($C149&amp;"!"&amp;"$D"&amp;$D149))))+INDIRECT($C149&amp;"!"&amp;"$H"&amp;$D149)</f>
        <v>0</v>
      </c>
      <c r="N149" s="5">
        <f t="shared" ca="1" si="39"/>
        <v>0</v>
      </c>
      <c r="O149" s="6">
        <f t="shared" ca="1" si="40"/>
        <v>0</v>
      </c>
      <c r="P149" s="5" cm="1">
        <f t="array" aca="1" ref="P149" ca="1">IF((INDIRECT($C149&amp;"!"&amp;"$D"&amp;$D149))="",,_xlfn.IFS(INDIRECT($C149&amp;"!"&amp;"$D"&amp;$D149)&gt;(2/3),INDIRECT($C149&amp;"!"&amp;"$E"&amp;$D149)-INDIRECT($C149&amp;"!"&amp;"$D"&amp;$D149),INDIRECT($C149&amp;"!"&amp;"$D"&amp;$D149)&lt;=(2/3),INDIRECT($C149&amp;"!"&amp;"$E"&amp;$D149)-Data!$H$4))+INDIRECT($C149&amp;"!"&amp;"$J"&amp;$D149)</f>
        <v>0</v>
      </c>
      <c r="Q149" s="4">
        <f t="shared" ca="1" si="41"/>
        <v>0</v>
      </c>
      <c r="R149" s="6">
        <f t="shared" ca="1" si="42"/>
        <v>0</v>
      </c>
      <c r="S149" s="4">
        <f ca="1">IF(VLOOKUP(A149,Data!B:E,4)&gt;=2,K149,N149+Q149)</f>
        <v>0</v>
      </c>
      <c r="T149" s="4">
        <f ca="1">IF(VLOOKUP(A149,Data!B:E,4)&gt;=2,,K149-N149-Q149)</f>
        <v>0</v>
      </c>
      <c r="V149" t="str">
        <f t="shared" ca="1" si="66"/>
        <v>Non</v>
      </c>
      <c r="W149" cm="1">
        <f t="array" aca="1" ref="W149" ca="1">_xlfn.IFS(AND(INDIRECT($C149&amp;"!"&amp;"$G"&amp;$D149)-INDIRECT($C149&amp;"!"&amp;"$F"&amp;$D149)&lt;0.5,INDIRECT($C149&amp;"!"&amp;"$G"&amp;$D149)=1,INDIRECT($C150&amp;"!"&amp;"$F"&amp;$D150)=0),0,AND(INDIRECT($C148&amp;"!"&amp;"$G"&amp;$D148)-INDIRECT($C148&amp;"!"&amp;"$F"&amp;$D148)&lt;0.5,INDIRECT($C148&amp;"!"&amp;"$G"&amp;$D148)=1,INDIRECT($C149&amp;"!"&amp;"$F"&amp;$D149)=0),INDIRECT($C148&amp;"!"&amp;"$F"&amp;$D148),AND(INDIRECT($C148&amp;"!"&amp;"$G"&amp;$D148)-INDIRECT($C148&amp;"!"&amp;"$F"&amp;$D148)&lt;=0.5,INDIRECT($C148&amp;"!"&amp;"$G"&amp;$D148)=1,INDIRECT($C149&amp;"!"&amp;"$F"&amp;$D149)=0),Calculs!X148,AND(INDIRECT($C149&amp;"!"&amp;"$F"&amp;$D149)=0,INDIRECT($C148&amp;"!"&amp;"$G"&amp;$D148)=1),AH148,TRUE,INDIRECT($C149&amp;"!"&amp;"$F"&amp;$D149))</f>
        <v>0</v>
      </c>
      <c r="X149" cm="1">
        <f t="array" aca="1" ref="X149" ca="1">IF(AND(INDIRECT($C149&amp;"!"&amp;"$G"&amp;$D149)-INDIRECT($C149&amp;"!"&amp;"$F"&amp;$D149)&lt;0.5,INDIRECT($C149&amp;"!"&amp;"$G"&amp;$D149)=1,INDIRECT($C150&amp;"!"&amp;"$F"&amp;$D150)=0),0,IF(OR(INDIRECT($C149&amp;"!"&amp;"$G"&amp;$D149)=1,AND(INDIRECT($C149&amp;"!"&amp;"$G"&amp;$D149)&lt;&gt;1,INDIRECT($C149&amp;"!"&amp;"$G"&amp;$D149)&gt;Calculs!W149+0.5)),Calculs!W149+0.5,INDIRECT($C149&amp;"!"&amp;"$G"&amp;$D149)+ROUND(W149,0)))</f>
        <v>0</v>
      </c>
      <c r="Y149">
        <f t="shared" ca="1" si="67"/>
        <v>0</v>
      </c>
      <c r="Z149" cm="1">
        <f t="array" aca="1" ref="Z149" ca="1">IF(AND(W149=INT(W149),INDIRECT($C149&amp;"!"&amp;"$F"&amp;$D149)&lt;&gt;""),W149+1,ROUNDUP(W149,0))</f>
        <v>0</v>
      </c>
      <c r="AA149">
        <f t="shared" ca="1" si="68"/>
        <v>0</v>
      </c>
      <c r="AB149" t="str">
        <f t="shared" ca="1" si="69"/>
        <v>Oui</v>
      </c>
      <c r="AC149">
        <f t="shared" ca="1" si="70"/>
        <v>0</v>
      </c>
      <c r="AD149" t="str">
        <f t="shared" ca="1" si="10"/>
        <v>Oui</v>
      </c>
      <c r="AE149" t="str">
        <f t="shared" ca="1" si="71"/>
        <v/>
      </c>
      <c r="AF149" t="str">
        <f t="shared" ca="1" si="72"/>
        <v>Non</v>
      </c>
      <c r="AG149" cm="1">
        <f t="array" aca="1" ref="AG149" ca="1">IF(INDIRECT($C149&amp;"!"&amp;"$G"&amp;$D149)-INDIRECT($C149&amp;"!"&amp;"$F"&amp;$D149)&lt;=0.5,0,IF(AND(INDIRECT($C149&amp;"!"&amp;"$F"&amp;$D149)=0,INDIRECT($C148&amp;"!"&amp;"$G"&amp;$D148)=1),X149,INDIRECT($C149&amp;"!"&amp;"$F"&amp;$D149)))</f>
        <v>0</v>
      </c>
      <c r="AH149" cm="1">
        <f t="array" aca="1" ref="AH149" ca="1">IF(INDIRECT($C149&amp;"!"&amp;"$G"&amp;$D149)-INDIRECT($C149&amp;"!"&amp;"$F"&amp;$D149)&lt;=0.5,0,IF(OR(INDIRECT($C149&amp;"!"&amp;"$G"&amp;$D149)=1,AND(INDIRECT($C149&amp;"!"&amp;"$G"&amp;$D149)&lt;&gt;1,INDIRECT($C149&amp;"!"&amp;"$G"&amp;$D149)&gt;Calculs!AG149+0.5)),Calculs!AG149+0.5,INDIRECT($C149&amp;"!"&amp;"$G"&amp;$D149)+ROUND(AG149,0)))</f>
        <v>0</v>
      </c>
      <c r="AI149">
        <f t="shared" ca="1" si="73"/>
        <v>0</v>
      </c>
      <c r="AJ149" cm="1">
        <f t="array" aca="1" ref="AJ149" ca="1">IF(AND(AG149=INT(AG149),INDIRECT($C149&amp;"!"&amp;"$F"&amp;$D149)&lt;&gt;""),AG149+1,ROUNDUP(AG149,0))</f>
        <v>0</v>
      </c>
      <c r="AK149">
        <f t="shared" ca="1" si="74"/>
        <v>0</v>
      </c>
      <c r="AL149" t="str">
        <f t="shared" ca="1" si="75"/>
        <v>Oui</v>
      </c>
      <c r="AM149">
        <f t="shared" ca="1" si="76"/>
        <v>0</v>
      </c>
      <c r="AN149" t="str">
        <f t="shared" ca="1" si="16"/>
        <v>Oui</v>
      </c>
      <c r="AO149" t="str">
        <f t="shared" ca="1" si="77"/>
        <v/>
      </c>
    </row>
    <row r="150" spans="1:41" x14ac:dyDescent="0.25">
      <c r="A150">
        <v>148</v>
      </c>
      <c r="B150">
        <f ca="1">Data!E150</f>
        <v>3</v>
      </c>
      <c r="C150" t="s">
        <v>110</v>
      </c>
      <c r="D150">
        <v>30</v>
      </c>
      <c r="E150" t="str">
        <f t="shared" ca="1" si="37"/>
        <v>Non</v>
      </c>
      <c r="F150" t="str">
        <f ca="1">IF(Data!$D150&gt;=3,"Oui","Non")</f>
        <v>Non</v>
      </c>
      <c r="G150" s="4" t="str" cm="1">
        <f t="array" aca="1" ref="G150" ca="1">IF(OR(AND(Data!$E150=4,ISBLANK(INDIRECT($C150&amp;"!"&amp;"$D"&amp;$D150&amp;":$I"&amp;$D150))),$E150="Oui"),_xlfn.SWITCH(Informations!$E$10,"Oui",0.5,"Non",0.4,"Erreur"),"NA")</f>
        <v>NA</v>
      </c>
      <c r="H150" s="14" cm="1">
        <f t="array" aca="1" ref="H150" ca="1">_xlfn.SWITCH($G150,"NA",(INDIRECT($C150&amp;"!"&amp;"$E"&amp;$D150))-(INDIRECT($C150&amp;"!"&amp;"$D"&amp;$D150)),0.4,$G150,0.5,$G150,"Erreur","Erreur","Erreur")</f>
        <v>0</v>
      </c>
      <c r="I150" cm="1">
        <f t="array" aca="1" ref="I150" ca="1">IF($G150="NA",INDIRECT($C150&amp;"!"&amp;"$H"&amp;$D150)+INDIRECT($C150&amp;"!"&amp;"$I"&amp;$D150)+INDIRECT($C150&amp;"!"&amp;"$J"&amp;$D150),0)</f>
        <v>0</v>
      </c>
      <c r="J150" cm="1">
        <f t="array" aca="1" ref="J150" ca="1">IF($G150="NA",(INDIRECT($C150&amp;"!"&amp;"$K"&amp;$D150)),0)</f>
        <v>0</v>
      </c>
      <c r="K150" s="4">
        <f t="shared" ca="1" si="64"/>
        <v>0</v>
      </c>
      <c r="L150" s="3">
        <f t="shared" ca="1" si="38"/>
        <v>0</v>
      </c>
      <c r="M150" s="5" cm="1">
        <f t="array" aca="1" ref="M150" ca="1">IF((INDIRECT($C150&amp;"!"&amp;"$D"&amp;$D150))="",,_xlfn.IFS(INDIRECT($C150&amp;"!"&amp;"$E"&amp;$D150)&lt;(1/3),INDIRECT($C150&amp;"!"&amp;"$E"&amp;$D150)-INDIRECT($C150&amp;"!"&amp;"$D"&amp;$D150),INDIRECT($C150&amp;"!"&amp;"$E"&amp;$D150)&gt;=(1/3),Data!$H$3-(INDIRECT($C150&amp;"!"&amp;"$D"&amp;$D150))))+INDIRECT($C150&amp;"!"&amp;"$H"&amp;$D150)</f>
        <v>0</v>
      </c>
      <c r="N150" s="5">
        <f t="shared" ca="1" si="39"/>
        <v>0</v>
      </c>
      <c r="O150" s="6">
        <f t="shared" ca="1" si="40"/>
        <v>0</v>
      </c>
      <c r="P150" s="5" cm="1">
        <f t="array" aca="1" ref="P150" ca="1">IF((INDIRECT($C150&amp;"!"&amp;"$D"&amp;$D150))="",,_xlfn.IFS(INDIRECT($C150&amp;"!"&amp;"$D"&amp;$D150)&gt;(2/3),INDIRECT($C150&amp;"!"&amp;"$E"&amp;$D150)-INDIRECT($C150&amp;"!"&amp;"$D"&amp;$D150),INDIRECT($C150&amp;"!"&amp;"$D"&amp;$D150)&lt;=(2/3),INDIRECT($C150&amp;"!"&amp;"$E"&amp;$D150)-Data!$H$4))+INDIRECT($C150&amp;"!"&amp;"$J"&amp;$D150)</f>
        <v>0</v>
      </c>
      <c r="Q150" s="4">
        <f t="shared" ca="1" si="41"/>
        <v>0</v>
      </c>
      <c r="R150" s="6">
        <f t="shared" ca="1" si="42"/>
        <v>0</v>
      </c>
      <c r="S150" s="4">
        <f ca="1">IF(VLOOKUP(A150,Data!B:E,4)&gt;=2,K150,N150+Q150)</f>
        <v>0</v>
      </c>
      <c r="T150" s="4">
        <f ca="1">IF(VLOOKUP(A150,Data!B:E,4)&gt;=2,,K150-N150-Q150)</f>
        <v>0</v>
      </c>
      <c r="V150" t="str">
        <f t="shared" ca="1" si="66"/>
        <v>Non</v>
      </c>
      <c r="W150" cm="1">
        <f t="array" aca="1" ref="W150" ca="1">_xlfn.IFS(AND(INDIRECT($C150&amp;"!"&amp;"$G"&amp;$D150)-INDIRECT($C150&amp;"!"&amp;"$F"&amp;$D150)&lt;0.5,INDIRECT($C150&amp;"!"&amp;"$G"&amp;$D150)=1,INDIRECT($C151&amp;"!"&amp;"$F"&amp;$D151)=0),0,AND(INDIRECT($C149&amp;"!"&amp;"$G"&amp;$D149)-INDIRECT($C149&amp;"!"&amp;"$F"&amp;$D149)&lt;0.5,INDIRECT($C149&amp;"!"&amp;"$G"&amp;$D149)=1,INDIRECT($C150&amp;"!"&amp;"$F"&amp;$D150)=0),INDIRECT($C149&amp;"!"&amp;"$F"&amp;$D149),AND(INDIRECT($C149&amp;"!"&amp;"$G"&amp;$D149)-INDIRECT($C149&amp;"!"&amp;"$F"&amp;$D149)&lt;=0.5,INDIRECT($C149&amp;"!"&amp;"$G"&amp;$D149)=1,INDIRECT($C150&amp;"!"&amp;"$F"&amp;$D150)=0),Calculs!X149,AND(INDIRECT($C150&amp;"!"&amp;"$F"&amp;$D150)=0,INDIRECT($C149&amp;"!"&amp;"$G"&amp;$D149)=1),AH149,TRUE,INDIRECT($C150&amp;"!"&amp;"$F"&amp;$D150))</f>
        <v>0</v>
      </c>
      <c r="X150" cm="1">
        <f t="array" aca="1" ref="X150" ca="1">IF(AND(INDIRECT($C150&amp;"!"&amp;"$G"&amp;$D150)-INDIRECT($C150&amp;"!"&amp;"$F"&amp;$D150)&lt;0.5,INDIRECT($C150&amp;"!"&amp;"$G"&amp;$D150)=1,INDIRECT($C151&amp;"!"&amp;"$F"&amp;$D151)=0),0,IF(OR(INDIRECT($C150&amp;"!"&amp;"$G"&amp;$D150)=1,AND(INDIRECT($C150&amp;"!"&amp;"$G"&amp;$D150)&lt;&gt;1,INDIRECT($C150&amp;"!"&amp;"$G"&amp;$D150)&gt;Calculs!W150+0.5)),Calculs!W150+0.5,INDIRECT($C150&amp;"!"&amp;"$G"&amp;$D150)+ROUND(W150,0)))</f>
        <v>0</v>
      </c>
      <c r="Y150">
        <f t="shared" ca="1" si="67"/>
        <v>0</v>
      </c>
      <c r="Z150" cm="1">
        <f t="array" aca="1" ref="Z150" ca="1">IF(AND(W150=INT(W150),INDIRECT($C150&amp;"!"&amp;"$F"&amp;$D150)&lt;&gt;""),W150+1,ROUNDUP(W150,0))</f>
        <v>0</v>
      </c>
      <c r="AA150">
        <f t="shared" ca="1" si="68"/>
        <v>0</v>
      </c>
      <c r="AB150" t="str">
        <f t="shared" ca="1" si="69"/>
        <v>Oui</v>
      </c>
      <c r="AC150">
        <f t="shared" ca="1" si="70"/>
        <v>0</v>
      </c>
      <c r="AD150" t="str">
        <f t="shared" ca="1" si="10"/>
        <v>Oui</v>
      </c>
      <c r="AE150" t="str">
        <f t="shared" ca="1" si="71"/>
        <v/>
      </c>
      <c r="AF150" t="str">
        <f t="shared" ca="1" si="72"/>
        <v>Non</v>
      </c>
      <c r="AG150" cm="1">
        <f t="array" aca="1" ref="AG150" ca="1">IF(INDIRECT($C150&amp;"!"&amp;"$G"&amp;$D150)-INDIRECT($C150&amp;"!"&amp;"$F"&amp;$D150)&lt;=0.5,0,IF(AND(INDIRECT($C150&amp;"!"&amp;"$F"&amp;$D150)=0,INDIRECT($C149&amp;"!"&amp;"$G"&amp;$D149)=1),X150,INDIRECT($C150&amp;"!"&amp;"$F"&amp;$D150)))</f>
        <v>0</v>
      </c>
      <c r="AH150" cm="1">
        <f t="array" aca="1" ref="AH150" ca="1">IF(INDIRECT($C150&amp;"!"&amp;"$G"&amp;$D150)-INDIRECT($C150&amp;"!"&amp;"$F"&amp;$D150)&lt;=0.5,0,IF(OR(INDIRECT($C150&amp;"!"&amp;"$G"&amp;$D150)=1,AND(INDIRECT($C150&amp;"!"&amp;"$G"&amp;$D150)&lt;&gt;1,INDIRECT($C150&amp;"!"&amp;"$G"&amp;$D150)&gt;Calculs!AG150+0.5)),Calculs!AG150+0.5,INDIRECT($C150&amp;"!"&amp;"$G"&amp;$D150)+ROUND(AG150,0)))</f>
        <v>0</v>
      </c>
      <c r="AI150">
        <f t="shared" ca="1" si="73"/>
        <v>0</v>
      </c>
      <c r="AJ150" cm="1">
        <f t="array" aca="1" ref="AJ150" ca="1">IF(AND(AG150=INT(AG150),INDIRECT($C150&amp;"!"&amp;"$F"&amp;$D150)&lt;&gt;""),AG150+1,ROUNDUP(AG150,0))</f>
        <v>0</v>
      </c>
      <c r="AK150">
        <f t="shared" ca="1" si="74"/>
        <v>0</v>
      </c>
      <c r="AL150" t="str">
        <f t="shared" ca="1" si="75"/>
        <v>Oui</v>
      </c>
      <c r="AM150">
        <f t="shared" ca="1" si="76"/>
        <v>0</v>
      </c>
      <c r="AN150" t="str">
        <f t="shared" ca="1" si="16"/>
        <v>Oui</v>
      </c>
      <c r="AO150" t="str">
        <f t="shared" ca="1" si="77"/>
        <v/>
      </c>
    </row>
    <row r="151" spans="1:41" x14ac:dyDescent="0.25">
      <c r="A151">
        <v>149</v>
      </c>
      <c r="B151">
        <f ca="1">Data!E151</f>
        <v>1</v>
      </c>
      <c r="C151" t="s">
        <v>110</v>
      </c>
      <c r="D151">
        <v>31</v>
      </c>
      <c r="E151" t="str">
        <f t="shared" ca="1" si="37"/>
        <v>Non</v>
      </c>
      <c r="F151" t="str">
        <f ca="1">IF(Data!$D151&gt;=3,"Oui","Non")</f>
        <v>Non</v>
      </c>
      <c r="G151" s="4" t="str" cm="1">
        <f t="array" aca="1" ref="G151" ca="1">IF(OR(AND(Data!$E151=4,ISBLANK(INDIRECT($C151&amp;"!"&amp;"$D"&amp;$D151&amp;":$I"&amp;$D151))),$E151="Oui"),_xlfn.SWITCH(Informations!$E$10,"Oui",0.5,"Non",0.4,"Erreur"),"NA")</f>
        <v>NA</v>
      </c>
      <c r="H151" s="14" cm="1">
        <f t="array" aca="1" ref="H151" ca="1">_xlfn.SWITCH($G151,"NA",(INDIRECT($C151&amp;"!"&amp;"$E"&amp;$D151))-(INDIRECT($C151&amp;"!"&amp;"$D"&amp;$D151)),0.4,$G151,0.5,$G151,"Erreur","Erreur","Erreur")</f>
        <v>0</v>
      </c>
      <c r="I151" cm="1">
        <f t="array" aca="1" ref="I151" ca="1">IF($G151="NA",INDIRECT($C151&amp;"!"&amp;"$H"&amp;$D151)+INDIRECT($C151&amp;"!"&amp;"$I"&amp;$D151)+INDIRECT($C151&amp;"!"&amp;"$J"&amp;$D151),0)</f>
        <v>0</v>
      </c>
      <c r="J151" cm="1">
        <f t="array" aca="1" ref="J151" ca="1">IF($G151="NA",(INDIRECT($C151&amp;"!"&amp;"$K"&amp;$D151)),0)</f>
        <v>0</v>
      </c>
      <c r="K151" s="4">
        <f t="shared" ca="1" si="64"/>
        <v>0</v>
      </c>
      <c r="L151" s="3">
        <f t="shared" ca="1" si="38"/>
        <v>0</v>
      </c>
      <c r="M151" s="5" cm="1">
        <f t="array" aca="1" ref="M151" ca="1">IF((INDIRECT($C151&amp;"!"&amp;"$D"&amp;$D151))="",,_xlfn.IFS(INDIRECT($C151&amp;"!"&amp;"$E"&amp;$D151)&lt;(1/3),INDIRECT($C151&amp;"!"&amp;"$E"&amp;$D151)-INDIRECT($C151&amp;"!"&amp;"$D"&amp;$D151),INDIRECT($C151&amp;"!"&amp;"$E"&amp;$D151)&gt;=(1/3),Data!$H$3-(INDIRECT($C151&amp;"!"&amp;"$D"&amp;$D151))))+INDIRECT($C151&amp;"!"&amp;"$H"&amp;$D151)</f>
        <v>0</v>
      </c>
      <c r="N151" s="5">
        <f t="shared" ca="1" si="39"/>
        <v>0</v>
      </c>
      <c r="O151" s="6">
        <f t="shared" ca="1" si="40"/>
        <v>0</v>
      </c>
      <c r="P151" s="5" cm="1">
        <f t="array" aca="1" ref="P151" ca="1">IF((INDIRECT($C151&amp;"!"&amp;"$D"&amp;$D151))="",,_xlfn.IFS(INDIRECT($C151&amp;"!"&amp;"$D"&amp;$D151)&gt;(2/3),INDIRECT($C151&amp;"!"&amp;"$E"&amp;$D151)-INDIRECT($C151&amp;"!"&amp;"$D"&amp;$D151),INDIRECT($C151&amp;"!"&amp;"$D"&amp;$D151)&lt;=(2/3),INDIRECT($C151&amp;"!"&amp;"$E"&amp;$D151)-Data!$H$4))+INDIRECT($C151&amp;"!"&amp;"$J"&amp;$D151)</f>
        <v>0</v>
      </c>
      <c r="Q151" s="4">
        <f t="shared" ca="1" si="41"/>
        <v>0</v>
      </c>
      <c r="R151" s="6">
        <f t="shared" ca="1" si="42"/>
        <v>0</v>
      </c>
      <c r="S151" s="4">
        <f ca="1">IF(VLOOKUP(A151,Data!B:E,4)&gt;=2,K151,N151+Q151)</f>
        <v>0</v>
      </c>
      <c r="T151" s="4">
        <f ca="1">IF(VLOOKUP(A151,Data!B:E,4)&gt;=2,,K151-N151-Q151)</f>
        <v>0</v>
      </c>
      <c r="V151" t="str">
        <f t="shared" ca="1" si="66"/>
        <v>Non</v>
      </c>
      <c r="W151" cm="1">
        <f t="array" aca="1" ref="W151" ca="1">_xlfn.IFS(AND(INDIRECT($C151&amp;"!"&amp;"$G"&amp;$D151)-INDIRECT($C151&amp;"!"&amp;"$F"&amp;$D151)&lt;0.5,INDIRECT($C151&amp;"!"&amp;"$G"&amp;$D151)=1,INDIRECT($C152&amp;"!"&amp;"$F"&amp;$D152)=0),0,AND(INDIRECT($C150&amp;"!"&amp;"$G"&amp;$D150)-INDIRECT($C150&amp;"!"&amp;"$F"&amp;$D150)&lt;0.5,INDIRECT($C150&amp;"!"&amp;"$G"&amp;$D150)=1,INDIRECT($C151&amp;"!"&amp;"$F"&amp;$D151)=0),INDIRECT($C150&amp;"!"&amp;"$F"&amp;$D150),AND(INDIRECT($C150&amp;"!"&amp;"$G"&amp;$D150)-INDIRECT($C150&amp;"!"&amp;"$F"&amp;$D150)&lt;=0.5,INDIRECT($C150&amp;"!"&amp;"$G"&amp;$D150)=1,INDIRECT($C151&amp;"!"&amp;"$F"&amp;$D151)=0),Calculs!X150,AND(INDIRECT($C151&amp;"!"&amp;"$F"&amp;$D151)=0,INDIRECT($C150&amp;"!"&amp;"$G"&amp;$D150)=1),AH150,TRUE,INDIRECT($C151&amp;"!"&amp;"$F"&amp;$D151))</f>
        <v>0</v>
      </c>
      <c r="X151" cm="1">
        <f t="array" aca="1" ref="X151" ca="1">IF(AND(INDIRECT($C151&amp;"!"&amp;"$G"&amp;$D151)-INDIRECT($C151&amp;"!"&amp;"$F"&amp;$D151)&lt;0.5,INDIRECT($C151&amp;"!"&amp;"$G"&amp;$D151)=1,INDIRECT($C152&amp;"!"&amp;"$F"&amp;$D152)=0),0,IF(OR(INDIRECT($C151&amp;"!"&amp;"$G"&amp;$D151)=1,AND(INDIRECT($C151&amp;"!"&amp;"$G"&amp;$D151)&lt;&gt;1,INDIRECT($C151&amp;"!"&amp;"$G"&amp;$D151)&gt;Calculs!W151+0.5)),Calculs!W151+0.5,INDIRECT($C151&amp;"!"&amp;"$G"&amp;$D151)+ROUND(W151,0)))</f>
        <v>0</v>
      </c>
      <c r="Y151">
        <f t="shared" ca="1" si="67"/>
        <v>0</v>
      </c>
      <c r="Z151" cm="1">
        <f t="array" aca="1" ref="Z151" ca="1">IF(AND(W151=INT(W151),INDIRECT($C151&amp;"!"&amp;"$F"&amp;$D151)&lt;&gt;""),W151+1,ROUNDUP(W151,0))</f>
        <v>0</v>
      </c>
      <c r="AA151">
        <f t="shared" ca="1" si="68"/>
        <v>0</v>
      </c>
      <c r="AB151" t="str">
        <f t="shared" ca="1" si="69"/>
        <v>Oui</v>
      </c>
      <c r="AC151">
        <f t="shared" ca="1" si="70"/>
        <v>0</v>
      </c>
      <c r="AD151" t="str">
        <f t="shared" ca="1" si="10"/>
        <v>Oui</v>
      </c>
      <c r="AE151" t="str">
        <f t="shared" ca="1" si="71"/>
        <v/>
      </c>
      <c r="AF151" t="str">
        <f t="shared" ca="1" si="72"/>
        <v>Non</v>
      </c>
      <c r="AG151" cm="1">
        <f t="array" aca="1" ref="AG151" ca="1">IF(INDIRECT($C151&amp;"!"&amp;"$G"&amp;$D151)-INDIRECT($C151&amp;"!"&amp;"$F"&amp;$D151)&lt;=0.5,0,IF(AND(INDIRECT($C151&amp;"!"&amp;"$F"&amp;$D151)=0,INDIRECT($C150&amp;"!"&amp;"$G"&amp;$D150)=1),X151,INDIRECT($C151&amp;"!"&amp;"$F"&amp;$D151)))</f>
        <v>0</v>
      </c>
      <c r="AH151" cm="1">
        <f t="array" aca="1" ref="AH151" ca="1">IF(INDIRECT($C151&amp;"!"&amp;"$G"&amp;$D151)-INDIRECT($C151&amp;"!"&amp;"$F"&amp;$D151)&lt;=0.5,0,IF(OR(INDIRECT($C151&amp;"!"&amp;"$G"&amp;$D151)=1,AND(INDIRECT($C151&amp;"!"&amp;"$G"&amp;$D151)&lt;&gt;1,INDIRECT($C151&amp;"!"&amp;"$G"&amp;$D151)&gt;Calculs!AG151+0.5)),Calculs!AG151+0.5,INDIRECT($C151&amp;"!"&amp;"$G"&amp;$D151)+ROUND(AG151,0)))</f>
        <v>0</v>
      </c>
      <c r="AI151">
        <f t="shared" ca="1" si="73"/>
        <v>0</v>
      </c>
      <c r="AJ151" cm="1">
        <f t="array" aca="1" ref="AJ151" ca="1">IF(AND(AG151=INT(AG151),INDIRECT($C151&amp;"!"&amp;"$F"&amp;$D151)&lt;&gt;""),AG151+1,ROUNDUP(AG151,0))</f>
        <v>0</v>
      </c>
      <c r="AK151">
        <f t="shared" ca="1" si="74"/>
        <v>0</v>
      </c>
      <c r="AL151" t="str">
        <f t="shared" ca="1" si="75"/>
        <v>Oui</v>
      </c>
      <c r="AM151">
        <f t="shared" ca="1" si="76"/>
        <v>0</v>
      </c>
      <c r="AN151" t="str">
        <f t="shared" ca="1" si="16"/>
        <v>Oui</v>
      </c>
      <c r="AO151" t="str">
        <f t="shared" ca="1" si="77"/>
        <v/>
      </c>
    </row>
    <row r="152" spans="1:41" x14ac:dyDescent="0.25">
      <c r="A152">
        <v>150</v>
      </c>
      <c r="B152">
        <f ca="1">Data!E152</f>
        <v>1</v>
      </c>
      <c r="C152" t="s">
        <v>111</v>
      </c>
      <c r="D152">
        <v>4</v>
      </c>
      <c r="E152" t="str">
        <f t="shared" ca="1" si="37"/>
        <v>Non</v>
      </c>
      <c r="F152" t="str">
        <f ca="1">IF(Data!$D152&gt;=3,"Oui","Non")</f>
        <v>Non</v>
      </c>
      <c r="G152" s="4" t="str" cm="1">
        <f t="array" aca="1" ref="G152" ca="1">IF(OR(AND(Data!$E152=4,ISBLANK(INDIRECT($C152&amp;"!"&amp;"$D"&amp;$D152&amp;":$I"&amp;$D152))),$E152="Oui"),_xlfn.SWITCH(Informations!$E$10,"Oui",0.5,"Non",0.4,"Erreur"),"NA")</f>
        <v>NA</v>
      </c>
      <c r="H152" s="14" cm="1">
        <f t="array" aca="1" ref="H152" ca="1">_xlfn.SWITCH($G152,"NA",(INDIRECT($C152&amp;"!"&amp;"$E"&amp;$D152))-(INDIRECT($C152&amp;"!"&amp;"$D"&amp;$D152)),0.4,$G152,0.5,$G152,"Erreur","Erreur","Erreur")</f>
        <v>0</v>
      </c>
      <c r="I152" cm="1">
        <f t="array" aca="1" ref="I152" ca="1">IF($G152="NA",INDIRECT($C152&amp;"!"&amp;"$H"&amp;$D152)+INDIRECT($C152&amp;"!"&amp;"$I"&amp;$D152)+INDIRECT($C152&amp;"!"&amp;"$J"&amp;$D152),0)</f>
        <v>0</v>
      </c>
      <c r="J152" cm="1">
        <f t="array" aca="1" ref="J152" ca="1">IF($G152="NA",(INDIRECT($C152&amp;"!"&amp;"$K"&amp;$D152)),0)</f>
        <v>0</v>
      </c>
      <c r="K152" s="4">
        <f t="shared" ca="1" si="64"/>
        <v>0</v>
      </c>
      <c r="L152" s="3">
        <f t="shared" ca="1" si="38"/>
        <v>0</v>
      </c>
      <c r="M152" s="5" cm="1">
        <f t="array" aca="1" ref="M152" ca="1">IF((INDIRECT($C152&amp;"!"&amp;"$D"&amp;$D152))="",,_xlfn.IFS(INDIRECT($C152&amp;"!"&amp;"$E"&amp;$D152)&lt;(1/3),INDIRECT($C152&amp;"!"&amp;"$E"&amp;$D152)-INDIRECT($C152&amp;"!"&amp;"$D"&amp;$D152),INDIRECT($C152&amp;"!"&amp;"$E"&amp;$D152)&gt;=(1/3),Data!$H$3-(INDIRECT($C152&amp;"!"&amp;"$D"&amp;$D152))))+INDIRECT($C152&amp;"!"&amp;"$H"&amp;$D152)</f>
        <v>0</v>
      </c>
      <c r="N152" s="5">
        <f t="shared" ca="1" si="39"/>
        <v>0</v>
      </c>
      <c r="O152" s="6">
        <f t="shared" ca="1" si="40"/>
        <v>0</v>
      </c>
      <c r="P152" s="5" cm="1">
        <f t="array" aca="1" ref="P152" ca="1">IF((INDIRECT($C152&amp;"!"&amp;"$D"&amp;$D152))="",,_xlfn.IFS(INDIRECT($C152&amp;"!"&amp;"$D"&amp;$D152)&gt;(2/3),INDIRECT($C152&amp;"!"&amp;"$E"&amp;$D152)-INDIRECT($C152&amp;"!"&amp;"$D"&amp;$D152),INDIRECT($C152&amp;"!"&amp;"$D"&amp;$D152)&lt;=(2/3),INDIRECT($C152&amp;"!"&amp;"$E"&amp;$D152)-Data!$H$4))+INDIRECT($C152&amp;"!"&amp;"$J"&amp;$D152)</f>
        <v>0</v>
      </c>
      <c r="Q152" s="4">
        <f t="shared" ca="1" si="41"/>
        <v>0</v>
      </c>
      <c r="R152" s="6">
        <f t="shared" ca="1" si="42"/>
        <v>0</v>
      </c>
      <c r="S152" s="4">
        <f ca="1">IF(VLOOKUP(A152,Data!B:E,4)&gt;=2,K152,N152+Q152)</f>
        <v>0</v>
      </c>
      <c r="T152" s="4">
        <f ca="1">IF(VLOOKUP(A152,Data!B:E,4)&gt;=2,,K152-N152-Q152)</f>
        <v>0</v>
      </c>
      <c r="U152" s="4">
        <f t="shared" ref="U152" ca="1" si="80">SUM(K146:K152)</f>
        <v>0</v>
      </c>
      <c r="V152" t="str">
        <f t="shared" ca="1" si="66"/>
        <v>Non</v>
      </c>
      <c r="W152" cm="1">
        <f t="array" aca="1" ref="W152" ca="1">_xlfn.IFS(AND(INDIRECT($C152&amp;"!"&amp;"$G"&amp;$D152)-INDIRECT($C152&amp;"!"&amp;"$F"&amp;$D152)&lt;0.5,INDIRECT($C152&amp;"!"&amp;"$G"&amp;$D152)=1,INDIRECT($C153&amp;"!"&amp;"$F"&amp;$D153)=0),0,AND(INDIRECT($C151&amp;"!"&amp;"$G"&amp;$D151)-INDIRECT($C151&amp;"!"&amp;"$F"&amp;$D151)&lt;0.5,INDIRECT($C151&amp;"!"&amp;"$G"&amp;$D151)=1,INDIRECT($C152&amp;"!"&amp;"$F"&amp;$D152)=0),INDIRECT($C151&amp;"!"&amp;"$F"&amp;$D151),AND(INDIRECT($C151&amp;"!"&amp;"$G"&amp;$D151)-INDIRECT($C151&amp;"!"&amp;"$F"&amp;$D151)&lt;=0.5,INDIRECT($C151&amp;"!"&amp;"$G"&amp;$D151)=1,INDIRECT($C152&amp;"!"&amp;"$F"&amp;$D152)=0),Calculs!X151,AND(INDIRECT($C152&amp;"!"&amp;"$F"&amp;$D152)=0,INDIRECT($C151&amp;"!"&amp;"$G"&amp;$D151)=1),AH151,TRUE,INDIRECT($C152&amp;"!"&amp;"$F"&amp;$D152))</f>
        <v>0</v>
      </c>
      <c r="X152" cm="1">
        <f t="array" aca="1" ref="X152" ca="1">IF(AND(INDIRECT($C152&amp;"!"&amp;"$G"&amp;$D152)-INDIRECT($C152&amp;"!"&amp;"$F"&amp;$D152)&lt;0.5,INDIRECT($C152&amp;"!"&amp;"$G"&amp;$D152)=1,INDIRECT($C153&amp;"!"&amp;"$F"&amp;$D153)=0),0,IF(OR(INDIRECT($C152&amp;"!"&amp;"$G"&amp;$D152)=1,AND(INDIRECT($C152&amp;"!"&amp;"$G"&amp;$D152)&lt;&gt;1,INDIRECT($C152&amp;"!"&amp;"$G"&amp;$D152)&gt;Calculs!W152+0.5)),Calculs!W152+0.5,INDIRECT($C152&amp;"!"&amp;"$G"&amp;$D152)+ROUND(W152,0)))</f>
        <v>0</v>
      </c>
      <c r="Y152">
        <f t="shared" ca="1" si="67"/>
        <v>0</v>
      </c>
      <c r="Z152" cm="1">
        <f t="array" aca="1" ref="Z152" ca="1">IF(AND(W152=INT(W152),INDIRECT($C152&amp;"!"&amp;"$F"&amp;$D152)&lt;&gt;""),W152+1,ROUNDUP(W152,0))</f>
        <v>0</v>
      </c>
      <c r="AA152">
        <f t="shared" ca="1" si="68"/>
        <v>0</v>
      </c>
      <c r="AB152" t="str">
        <f t="shared" ca="1" si="69"/>
        <v>Oui</v>
      </c>
      <c r="AC152">
        <f t="shared" ca="1" si="70"/>
        <v>0</v>
      </c>
      <c r="AD152" t="str">
        <f t="shared" ca="1" si="10"/>
        <v>Oui</v>
      </c>
      <c r="AE152" t="str">
        <f t="shared" ca="1" si="71"/>
        <v/>
      </c>
      <c r="AF152" t="str">
        <f t="shared" ca="1" si="72"/>
        <v>Non</v>
      </c>
      <c r="AG152" cm="1">
        <f t="array" aca="1" ref="AG152" ca="1">IF(INDIRECT($C152&amp;"!"&amp;"$G"&amp;$D152)-INDIRECT($C152&amp;"!"&amp;"$F"&amp;$D152)&lt;=0.5,0,IF(AND(INDIRECT($C152&amp;"!"&amp;"$F"&amp;$D152)=0,INDIRECT($C151&amp;"!"&amp;"$G"&amp;$D151)=1),X152,INDIRECT($C152&amp;"!"&amp;"$F"&amp;$D152)))</f>
        <v>0</v>
      </c>
      <c r="AH152" cm="1">
        <f t="array" aca="1" ref="AH152" ca="1">IF(INDIRECT($C152&amp;"!"&amp;"$G"&amp;$D152)-INDIRECT($C152&amp;"!"&amp;"$F"&amp;$D152)&lt;=0.5,0,IF(OR(INDIRECT($C152&amp;"!"&amp;"$G"&amp;$D152)=1,AND(INDIRECT($C152&amp;"!"&amp;"$G"&amp;$D152)&lt;&gt;1,INDIRECT($C152&amp;"!"&amp;"$G"&amp;$D152)&gt;Calculs!AG152+0.5)),Calculs!AG152+0.5,INDIRECT($C152&amp;"!"&amp;"$G"&amp;$D152)+ROUND(AG152,0)))</f>
        <v>0</v>
      </c>
      <c r="AI152">
        <f t="shared" ca="1" si="73"/>
        <v>0</v>
      </c>
      <c r="AJ152" cm="1">
        <f t="array" aca="1" ref="AJ152" ca="1">IF(AND(AG152=INT(AG152),INDIRECT($C152&amp;"!"&amp;"$F"&amp;$D152)&lt;&gt;""),AG152+1,ROUNDUP(AG152,0))</f>
        <v>0</v>
      </c>
      <c r="AK152">
        <f t="shared" ca="1" si="74"/>
        <v>0</v>
      </c>
      <c r="AL152" t="str">
        <f t="shared" ca="1" si="75"/>
        <v>Oui</v>
      </c>
      <c r="AM152">
        <f t="shared" ca="1" si="76"/>
        <v>0</v>
      </c>
      <c r="AN152" t="str">
        <f t="shared" ca="1" si="16"/>
        <v>Oui</v>
      </c>
      <c r="AO152" t="str">
        <f t="shared" ca="1" si="77"/>
        <v/>
      </c>
    </row>
    <row r="153" spans="1:41" x14ac:dyDescent="0.25">
      <c r="A153">
        <v>151</v>
      </c>
      <c r="B153">
        <f ca="1">Data!E153</f>
        <v>1</v>
      </c>
      <c r="C153" t="s">
        <v>111</v>
      </c>
      <c r="D153">
        <v>5</v>
      </c>
      <c r="E153" t="str">
        <f t="shared" ca="1" si="37"/>
        <v>Non</v>
      </c>
      <c r="F153" t="str">
        <f ca="1">IF(Data!$D153&gt;=3,"Oui","Non")</f>
        <v>Non</v>
      </c>
      <c r="G153" s="4" t="str" cm="1">
        <f t="array" aca="1" ref="G153" ca="1">IF(OR(AND(Data!$E153=4,ISBLANK(INDIRECT($C153&amp;"!"&amp;"$D"&amp;$D153&amp;":$I"&amp;$D153))),$E153="Oui"),_xlfn.SWITCH(Informations!$E$10,"Oui",0.5,"Non",0.4,"Erreur"),"NA")</f>
        <v>NA</v>
      </c>
      <c r="H153" s="14" cm="1">
        <f t="array" aca="1" ref="H153" ca="1">_xlfn.SWITCH($G153,"NA",(INDIRECT($C153&amp;"!"&amp;"$E"&amp;$D153))-(INDIRECT($C153&amp;"!"&amp;"$D"&amp;$D153)),0.4,$G153,0.5,$G153,"Erreur","Erreur","Erreur")</f>
        <v>0</v>
      </c>
      <c r="I153" cm="1">
        <f t="array" aca="1" ref="I153" ca="1">IF($G153="NA",INDIRECT($C153&amp;"!"&amp;"$H"&amp;$D153)+INDIRECT($C153&amp;"!"&amp;"$I"&amp;$D153)+INDIRECT($C153&amp;"!"&amp;"$J"&amp;$D153),0)</f>
        <v>0</v>
      </c>
      <c r="J153" cm="1">
        <f t="array" aca="1" ref="J153" ca="1">IF($G153="NA",(INDIRECT($C153&amp;"!"&amp;"$K"&amp;$D153)),0)</f>
        <v>0</v>
      </c>
      <c r="K153" s="4">
        <f t="shared" ca="1" si="64"/>
        <v>0</v>
      </c>
      <c r="L153" s="3">
        <f t="shared" ca="1" si="38"/>
        <v>0</v>
      </c>
      <c r="M153" s="5" cm="1">
        <f t="array" aca="1" ref="M153" ca="1">IF((INDIRECT($C153&amp;"!"&amp;"$D"&amp;$D153))="",,_xlfn.IFS(INDIRECT($C153&amp;"!"&amp;"$E"&amp;$D153)&lt;(1/3),INDIRECT($C153&amp;"!"&amp;"$E"&amp;$D153)-INDIRECT($C153&amp;"!"&amp;"$D"&amp;$D153),INDIRECT($C153&amp;"!"&amp;"$E"&amp;$D153)&gt;=(1/3),Data!$H$3-(INDIRECT($C153&amp;"!"&amp;"$D"&amp;$D153))))+INDIRECT($C153&amp;"!"&amp;"$H"&amp;$D153)</f>
        <v>0</v>
      </c>
      <c r="N153" s="5">
        <f t="shared" ca="1" si="39"/>
        <v>0</v>
      </c>
      <c r="O153" s="6">
        <f t="shared" ca="1" si="40"/>
        <v>0</v>
      </c>
      <c r="P153" s="5" cm="1">
        <f t="array" aca="1" ref="P153" ca="1">IF((INDIRECT($C153&amp;"!"&amp;"$D"&amp;$D153))="",,_xlfn.IFS(INDIRECT($C153&amp;"!"&amp;"$D"&amp;$D153)&gt;(2/3),INDIRECT($C153&amp;"!"&amp;"$E"&amp;$D153)-INDIRECT($C153&amp;"!"&amp;"$D"&amp;$D153),INDIRECT($C153&amp;"!"&amp;"$D"&amp;$D153)&lt;=(2/3),INDIRECT($C153&amp;"!"&amp;"$E"&amp;$D153)-Data!$H$4))+INDIRECT($C153&amp;"!"&amp;"$J"&amp;$D153)</f>
        <v>0</v>
      </c>
      <c r="Q153" s="4">
        <f t="shared" ca="1" si="41"/>
        <v>0</v>
      </c>
      <c r="R153" s="6">
        <f t="shared" ca="1" si="42"/>
        <v>0</v>
      </c>
      <c r="S153" s="4">
        <f ca="1">IF(VLOOKUP(A153,Data!B:E,4)&gt;=2,K153,N153+Q153)</f>
        <v>0</v>
      </c>
      <c r="T153" s="4">
        <f ca="1">IF(VLOOKUP(A153,Data!B:E,4)&gt;=2,,K153-N153-Q153)</f>
        <v>0</v>
      </c>
      <c r="V153" t="str">
        <f t="shared" ca="1" si="66"/>
        <v>Non</v>
      </c>
      <c r="W153" cm="1">
        <f t="array" aca="1" ref="W153" ca="1">_xlfn.IFS(AND(INDIRECT($C153&amp;"!"&amp;"$G"&amp;$D153)-INDIRECT($C153&amp;"!"&amp;"$F"&amp;$D153)&lt;0.5,INDIRECT($C153&amp;"!"&amp;"$G"&amp;$D153)=1,INDIRECT($C154&amp;"!"&amp;"$F"&amp;$D154)=0),0,AND(INDIRECT($C152&amp;"!"&amp;"$G"&amp;$D152)-INDIRECT($C152&amp;"!"&amp;"$F"&amp;$D152)&lt;0.5,INDIRECT($C152&amp;"!"&amp;"$G"&amp;$D152)=1,INDIRECT($C153&amp;"!"&amp;"$F"&amp;$D153)=0),INDIRECT($C152&amp;"!"&amp;"$F"&amp;$D152),AND(INDIRECT($C152&amp;"!"&amp;"$G"&amp;$D152)-INDIRECT($C152&amp;"!"&amp;"$F"&amp;$D152)&lt;=0.5,INDIRECT($C152&amp;"!"&amp;"$G"&amp;$D152)=1,INDIRECT($C153&amp;"!"&amp;"$F"&amp;$D153)=0),Calculs!X152,AND(INDIRECT($C153&amp;"!"&amp;"$F"&amp;$D153)=0,INDIRECT($C152&amp;"!"&amp;"$G"&amp;$D152)=1),AH152,TRUE,INDIRECT($C153&amp;"!"&amp;"$F"&amp;$D153))</f>
        <v>0</v>
      </c>
      <c r="X153" cm="1">
        <f t="array" aca="1" ref="X153" ca="1">IF(AND(INDIRECT($C153&amp;"!"&amp;"$G"&amp;$D153)-INDIRECT($C153&amp;"!"&amp;"$F"&amp;$D153)&lt;0.5,INDIRECT($C153&amp;"!"&amp;"$G"&amp;$D153)=1,INDIRECT($C154&amp;"!"&amp;"$F"&amp;$D154)=0),0,IF(OR(INDIRECT($C153&amp;"!"&amp;"$G"&amp;$D153)=1,AND(INDIRECT($C153&amp;"!"&amp;"$G"&amp;$D153)&lt;&gt;1,INDIRECT($C153&amp;"!"&amp;"$G"&amp;$D153)&gt;Calculs!W153+0.5)),Calculs!W153+0.5,INDIRECT($C153&amp;"!"&amp;"$G"&amp;$D153)+ROUND(W153,0)))</f>
        <v>0</v>
      </c>
      <c r="Y153">
        <f t="shared" ca="1" si="67"/>
        <v>0</v>
      </c>
      <c r="Z153" cm="1">
        <f t="array" aca="1" ref="Z153" ca="1">IF(AND(W153=INT(W153),INDIRECT($C153&amp;"!"&amp;"$F"&amp;$D153)&lt;&gt;""),W153+1,ROUNDUP(W153,0))</f>
        <v>0</v>
      </c>
      <c r="AA153">
        <f t="shared" ca="1" si="68"/>
        <v>0</v>
      </c>
      <c r="AB153" t="str">
        <f t="shared" ca="1" si="69"/>
        <v>Oui</v>
      </c>
      <c r="AC153">
        <f t="shared" ca="1" si="70"/>
        <v>0</v>
      </c>
      <c r="AD153" t="str">
        <f t="shared" ca="1" si="10"/>
        <v>Oui</v>
      </c>
      <c r="AE153" t="str">
        <f t="shared" ca="1" si="71"/>
        <v/>
      </c>
      <c r="AF153" t="str">
        <f t="shared" ca="1" si="72"/>
        <v>Non</v>
      </c>
      <c r="AG153" cm="1">
        <f t="array" aca="1" ref="AG153" ca="1">IF(INDIRECT($C153&amp;"!"&amp;"$G"&amp;$D153)-INDIRECT($C153&amp;"!"&amp;"$F"&amp;$D153)&lt;=0.5,0,IF(AND(INDIRECT($C153&amp;"!"&amp;"$F"&amp;$D153)=0,INDIRECT($C152&amp;"!"&amp;"$G"&amp;$D152)=1),X153,INDIRECT($C153&amp;"!"&amp;"$F"&amp;$D153)))</f>
        <v>0</v>
      </c>
      <c r="AH153" cm="1">
        <f t="array" aca="1" ref="AH153" ca="1">IF(INDIRECT($C153&amp;"!"&amp;"$G"&amp;$D153)-INDIRECT($C153&amp;"!"&amp;"$F"&amp;$D153)&lt;=0.5,0,IF(OR(INDIRECT($C153&amp;"!"&amp;"$G"&amp;$D153)=1,AND(INDIRECT($C153&amp;"!"&amp;"$G"&amp;$D153)&lt;&gt;1,INDIRECT($C153&amp;"!"&amp;"$G"&amp;$D153)&gt;Calculs!AG153+0.5)),Calculs!AG153+0.5,INDIRECT($C153&amp;"!"&amp;"$G"&amp;$D153)+ROUND(AG153,0)))</f>
        <v>0</v>
      </c>
      <c r="AI153">
        <f t="shared" ca="1" si="73"/>
        <v>0</v>
      </c>
      <c r="AJ153" cm="1">
        <f t="array" aca="1" ref="AJ153" ca="1">IF(AND(AG153=INT(AG153),INDIRECT($C153&amp;"!"&amp;"$F"&amp;$D153)&lt;&gt;""),AG153+1,ROUNDUP(AG153,0))</f>
        <v>0</v>
      </c>
      <c r="AK153">
        <f t="shared" ca="1" si="74"/>
        <v>0</v>
      </c>
      <c r="AL153" t="str">
        <f t="shared" ca="1" si="75"/>
        <v>Oui</v>
      </c>
      <c r="AM153">
        <f t="shared" ca="1" si="76"/>
        <v>0</v>
      </c>
      <c r="AN153" t="str">
        <f t="shared" ca="1" si="16"/>
        <v>Oui</v>
      </c>
      <c r="AO153" t="str">
        <f t="shared" ca="1" si="77"/>
        <v/>
      </c>
    </row>
    <row r="154" spans="1:41" x14ac:dyDescent="0.25">
      <c r="A154">
        <v>152</v>
      </c>
      <c r="B154">
        <f ca="1">Data!E154</f>
        <v>1</v>
      </c>
      <c r="C154" t="s">
        <v>111</v>
      </c>
      <c r="D154">
        <v>6</v>
      </c>
      <c r="E154" t="str">
        <f t="shared" ca="1" si="37"/>
        <v>Non</v>
      </c>
      <c r="F154" t="str">
        <f ca="1">IF(Data!$D154&gt;=3,"Oui","Non")</f>
        <v>Non</v>
      </c>
      <c r="G154" s="4" t="str" cm="1">
        <f t="array" aca="1" ref="G154" ca="1">IF(OR(AND(Data!$E154=4,ISBLANK(INDIRECT($C154&amp;"!"&amp;"$D"&amp;$D154&amp;":$I"&amp;$D154))),$E154="Oui"),_xlfn.SWITCH(Informations!$E$10,"Oui",0.5,"Non",0.4,"Erreur"),"NA")</f>
        <v>NA</v>
      </c>
      <c r="H154" s="14" cm="1">
        <f t="array" aca="1" ref="H154" ca="1">_xlfn.SWITCH($G154,"NA",(INDIRECT($C154&amp;"!"&amp;"$E"&amp;$D154))-(INDIRECT($C154&amp;"!"&amp;"$D"&amp;$D154)),0.4,$G154,0.5,$G154,"Erreur","Erreur","Erreur")</f>
        <v>0</v>
      </c>
      <c r="I154" cm="1">
        <f t="array" aca="1" ref="I154" ca="1">IF($G154="NA",INDIRECT($C154&amp;"!"&amp;"$H"&amp;$D154)+INDIRECT($C154&amp;"!"&amp;"$I"&amp;$D154)+INDIRECT($C154&amp;"!"&amp;"$J"&amp;$D154),0)</f>
        <v>0</v>
      </c>
      <c r="J154" cm="1">
        <f t="array" aca="1" ref="J154" ca="1">IF($G154="NA",(INDIRECT($C154&amp;"!"&amp;"$K"&amp;$D154)),0)</f>
        <v>0</v>
      </c>
      <c r="K154" s="4">
        <f t="shared" ca="1" si="64"/>
        <v>0</v>
      </c>
      <c r="L154" s="3">
        <f t="shared" ca="1" si="38"/>
        <v>0</v>
      </c>
      <c r="M154" s="5" cm="1">
        <f t="array" aca="1" ref="M154" ca="1">IF((INDIRECT($C154&amp;"!"&amp;"$D"&amp;$D154))="",,_xlfn.IFS(INDIRECT($C154&amp;"!"&amp;"$E"&amp;$D154)&lt;(1/3),INDIRECT($C154&amp;"!"&amp;"$E"&amp;$D154)-INDIRECT($C154&amp;"!"&amp;"$D"&amp;$D154),INDIRECT($C154&amp;"!"&amp;"$E"&amp;$D154)&gt;=(1/3),Data!$H$3-(INDIRECT($C154&amp;"!"&amp;"$D"&amp;$D154))))+INDIRECT($C154&amp;"!"&amp;"$H"&amp;$D154)</f>
        <v>0</v>
      </c>
      <c r="N154" s="5">
        <f t="shared" ca="1" si="39"/>
        <v>0</v>
      </c>
      <c r="O154" s="6">
        <f t="shared" ca="1" si="40"/>
        <v>0</v>
      </c>
      <c r="P154" s="5" cm="1">
        <f t="array" aca="1" ref="P154" ca="1">IF((INDIRECT($C154&amp;"!"&amp;"$D"&amp;$D154))="",,_xlfn.IFS(INDIRECT($C154&amp;"!"&amp;"$D"&amp;$D154)&gt;(2/3),INDIRECT($C154&amp;"!"&amp;"$E"&amp;$D154)-INDIRECT($C154&amp;"!"&amp;"$D"&amp;$D154),INDIRECT($C154&amp;"!"&amp;"$D"&amp;$D154)&lt;=(2/3),INDIRECT($C154&amp;"!"&amp;"$E"&amp;$D154)-Data!$H$4))+INDIRECT($C154&amp;"!"&amp;"$J"&amp;$D154)</f>
        <v>0</v>
      </c>
      <c r="Q154" s="4">
        <f t="shared" ca="1" si="41"/>
        <v>0</v>
      </c>
      <c r="R154" s="6">
        <f t="shared" ca="1" si="42"/>
        <v>0</v>
      </c>
      <c r="S154" s="4">
        <f ca="1">IF(VLOOKUP(A154,Data!B:E,4)&gt;=2,K154,N154+Q154)</f>
        <v>0</v>
      </c>
      <c r="T154" s="4">
        <f ca="1">IF(VLOOKUP(A154,Data!B:E,4)&gt;=2,,K154-N154-Q154)</f>
        <v>0</v>
      </c>
      <c r="V154" t="str">
        <f t="shared" ca="1" si="66"/>
        <v>Non</v>
      </c>
      <c r="W154" cm="1">
        <f t="array" aca="1" ref="W154" ca="1">_xlfn.IFS(AND(INDIRECT($C154&amp;"!"&amp;"$G"&amp;$D154)-INDIRECT($C154&amp;"!"&amp;"$F"&amp;$D154)&lt;0.5,INDIRECT($C154&amp;"!"&amp;"$G"&amp;$D154)=1,INDIRECT($C155&amp;"!"&amp;"$F"&amp;$D155)=0),0,AND(INDIRECT($C153&amp;"!"&amp;"$G"&amp;$D153)-INDIRECT($C153&amp;"!"&amp;"$F"&amp;$D153)&lt;0.5,INDIRECT($C153&amp;"!"&amp;"$G"&amp;$D153)=1,INDIRECT($C154&amp;"!"&amp;"$F"&amp;$D154)=0),INDIRECT($C153&amp;"!"&amp;"$F"&amp;$D153),AND(INDIRECT($C153&amp;"!"&amp;"$G"&amp;$D153)-INDIRECT($C153&amp;"!"&amp;"$F"&amp;$D153)&lt;=0.5,INDIRECT($C153&amp;"!"&amp;"$G"&amp;$D153)=1,INDIRECT($C154&amp;"!"&amp;"$F"&amp;$D154)=0),Calculs!X153,AND(INDIRECT($C154&amp;"!"&amp;"$F"&amp;$D154)=0,INDIRECT($C153&amp;"!"&amp;"$G"&amp;$D153)=1),AH153,TRUE,INDIRECT($C154&amp;"!"&amp;"$F"&amp;$D154))</f>
        <v>0</v>
      </c>
      <c r="X154" cm="1">
        <f t="array" aca="1" ref="X154" ca="1">IF(AND(INDIRECT($C154&amp;"!"&amp;"$G"&amp;$D154)-INDIRECT($C154&amp;"!"&amp;"$F"&amp;$D154)&lt;0.5,INDIRECT($C154&amp;"!"&amp;"$G"&amp;$D154)=1,INDIRECT($C155&amp;"!"&amp;"$F"&amp;$D155)=0),0,IF(OR(INDIRECT($C154&amp;"!"&amp;"$G"&amp;$D154)=1,AND(INDIRECT($C154&amp;"!"&amp;"$G"&amp;$D154)&lt;&gt;1,INDIRECT($C154&amp;"!"&amp;"$G"&amp;$D154)&gt;Calculs!W154+0.5)),Calculs!W154+0.5,INDIRECT($C154&amp;"!"&amp;"$G"&amp;$D154)+ROUND(W154,0)))</f>
        <v>0</v>
      </c>
      <c r="Y154">
        <f t="shared" ca="1" si="67"/>
        <v>0</v>
      </c>
      <c r="Z154" cm="1">
        <f t="array" aca="1" ref="Z154" ca="1">IF(AND(W154=INT(W154),INDIRECT($C154&amp;"!"&amp;"$F"&amp;$D154)&lt;&gt;""),W154+1,ROUNDUP(W154,0))</f>
        <v>0</v>
      </c>
      <c r="AA154">
        <f t="shared" ca="1" si="68"/>
        <v>0</v>
      </c>
      <c r="AB154" t="str">
        <f t="shared" ca="1" si="69"/>
        <v>Oui</v>
      </c>
      <c r="AC154">
        <f t="shared" ca="1" si="70"/>
        <v>0</v>
      </c>
      <c r="AD154" t="str">
        <f t="shared" ca="1" si="10"/>
        <v>Oui</v>
      </c>
      <c r="AE154" t="str">
        <f t="shared" ca="1" si="71"/>
        <v/>
      </c>
      <c r="AF154" t="str">
        <f t="shared" ca="1" si="72"/>
        <v>Non</v>
      </c>
      <c r="AG154" cm="1">
        <f t="array" aca="1" ref="AG154" ca="1">IF(INDIRECT($C154&amp;"!"&amp;"$G"&amp;$D154)-INDIRECT($C154&amp;"!"&amp;"$F"&amp;$D154)&lt;=0.5,0,IF(AND(INDIRECT($C154&amp;"!"&amp;"$F"&amp;$D154)=0,INDIRECT($C153&amp;"!"&amp;"$G"&amp;$D153)=1),X154,INDIRECT($C154&amp;"!"&amp;"$F"&amp;$D154)))</f>
        <v>0</v>
      </c>
      <c r="AH154" cm="1">
        <f t="array" aca="1" ref="AH154" ca="1">IF(INDIRECT($C154&amp;"!"&amp;"$G"&amp;$D154)-INDIRECT($C154&amp;"!"&amp;"$F"&amp;$D154)&lt;=0.5,0,IF(OR(INDIRECT($C154&amp;"!"&amp;"$G"&amp;$D154)=1,AND(INDIRECT($C154&amp;"!"&amp;"$G"&amp;$D154)&lt;&gt;1,INDIRECT($C154&amp;"!"&amp;"$G"&amp;$D154)&gt;Calculs!AG154+0.5)),Calculs!AG154+0.5,INDIRECT($C154&amp;"!"&amp;"$G"&amp;$D154)+ROUND(AG154,0)))</f>
        <v>0</v>
      </c>
      <c r="AI154">
        <f t="shared" ca="1" si="73"/>
        <v>0</v>
      </c>
      <c r="AJ154" cm="1">
        <f t="array" aca="1" ref="AJ154" ca="1">IF(AND(AG154=INT(AG154),INDIRECT($C154&amp;"!"&amp;"$F"&amp;$D154)&lt;&gt;""),AG154+1,ROUNDUP(AG154,0))</f>
        <v>0</v>
      </c>
      <c r="AK154">
        <f t="shared" ca="1" si="74"/>
        <v>0</v>
      </c>
      <c r="AL154" t="str">
        <f t="shared" ca="1" si="75"/>
        <v>Oui</v>
      </c>
      <c r="AM154">
        <f t="shared" ca="1" si="76"/>
        <v>0</v>
      </c>
      <c r="AN154" t="str">
        <f t="shared" ca="1" si="16"/>
        <v>Oui</v>
      </c>
      <c r="AO154" t="str">
        <f t="shared" ca="1" si="77"/>
        <v/>
      </c>
    </row>
    <row r="155" spans="1:41" x14ac:dyDescent="0.25">
      <c r="A155">
        <v>153</v>
      </c>
      <c r="B155">
        <f ca="1">Data!E155</f>
        <v>1</v>
      </c>
      <c r="C155" t="s">
        <v>111</v>
      </c>
      <c r="D155">
        <v>7</v>
      </c>
      <c r="E155" t="str">
        <f t="shared" ca="1" si="37"/>
        <v>Non</v>
      </c>
      <c r="F155" t="str">
        <f ca="1">IF(Data!$D155&gt;=3,"Oui","Non")</f>
        <v>Non</v>
      </c>
      <c r="G155" s="4" t="str" cm="1">
        <f t="array" aca="1" ref="G155" ca="1">IF(OR(AND(Data!$E155=4,ISBLANK(INDIRECT($C155&amp;"!"&amp;"$D"&amp;$D155&amp;":$I"&amp;$D155))),$E155="Oui"),_xlfn.SWITCH(Informations!$E$10,"Oui",0.5,"Non",0.4,"Erreur"),"NA")</f>
        <v>NA</v>
      </c>
      <c r="H155" s="14" cm="1">
        <f t="array" aca="1" ref="H155" ca="1">_xlfn.SWITCH($G155,"NA",(INDIRECT($C155&amp;"!"&amp;"$E"&amp;$D155))-(INDIRECT($C155&amp;"!"&amp;"$D"&amp;$D155)),0.4,$G155,0.5,$G155,"Erreur","Erreur","Erreur")</f>
        <v>0</v>
      </c>
      <c r="I155" cm="1">
        <f t="array" aca="1" ref="I155" ca="1">IF($G155="NA",INDIRECT($C155&amp;"!"&amp;"$H"&amp;$D155)+INDIRECT($C155&amp;"!"&amp;"$I"&amp;$D155)+INDIRECT($C155&amp;"!"&amp;"$J"&amp;$D155),0)</f>
        <v>0</v>
      </c>
      <c r="J155" cm="1">
        <f t="array" aca="1" ref="J155" ca="1">IF($G155="NA",(INDIRECT($C155&amp;"!"&amp;"$K"&amp;$D155)),0)</f>
        <v>0</v>
      </c>
      <c r="K155" s="4">
        <f t="shared" ca="1" si="64"/>
        <v>0</v>
      </c>
      <c r="L155" s="3">
        <f t="shared" ca="1" si="38"/>
        <v>0</v>
      </c>
      <c r="M155" s="5" cm="1">
        <f t="array" aca="1" ref="M155" ca="1">IF((INDIRECT($C155&amp;"!"&amp;"$D"&amp;$D155))="",,_xlfn.IFS(INDIRECT($C155&amp;"!"&amp;"$E"&amp;$D155)&lt;(1/3),INDIRECT($C155&amp;"!"&amp;"$E"&amp;$D155)-INDIRECT($C155&amp;"!"&amp;"$D"&amp;$D155),INDIRECT($C155&amp;"!"&amp;"$E"&amp;$D155)&gt;=(1/3),Data!$H$3-(INDIRECT($C155&amp;"!"&amp;"$D"&amp;$D155))))+INDIRECT($C155&amp;"!"&amp;"$H"&amp;$D155)</f>
        <v>0</v>
      </c>
      <c r="N155" s="5">
        <f t="shared" ca="1" si="39"/>
        <v>0</v>
      </c>
      <c r="O155" s="6">
        <f t="shared" ca="1" si="40"/>
        <v>0</v>
      </c>
      <c r="P155" s="5" cm="1">
        <f t="array" aca="1" ref="P155" ca="1">IF((INDIRECT($C155&amp;"!"&amp;"$D"&amp;$D155))="",,_xlfn.IFS(INDIRECT($C155&amp;"!"&amp;"$D"&amp;$D155)&gt;(2/3),INDIRECT($C155&amp;"!"&amp;"$E"&amp;$D155)-INDIRECT($C155&amp;"!"&amp;"$D"&amp;$D155),INDIRECT($C155&amp;"!"&amp;"$D"&amp;$D155)&lt;=(2/3),INDIRECT($C155&amp;"!"&amp;"$E"&amp;$D155)-Data!$H$4))+INDIRECT($C155&amp;"!"&amp;"$J"&amp;$D155)</f>
        <v>0</v>
      </c>
      <c r="Q155" s="4">
        <f t="shared" ca="1" si="41"/>
        <v>0</v>
      </c>
      <c r="R155" s="6">
        <f t="shared" ca="1" si="42"/>
        <v>0</v>
      </c>
      <c r="S155" s="4">
        <f ca="1">IF(VLOOKUP(A155,Data!B:E,4)&gt;=2,K155,N155+Q155)</f>
        <v>0</v>
      </c>
      <c r="T155" s="4">
        <f ca="1">IF(VLOOKUP(A155,Data!B:E,4)&gt;=2,,K155-N155-Q155)</f>
        <v>0</v>
      </c>
      <c r="V155" t="str">
        <f t="shared" ca="1" si="66"/>
        <v>Non</v>
      </c>
      <c r="W155" cm="1">
        <f t="array" aca="1" ref="W155" ca="1">_xlfn.IFS(AND(INDIRECT($C155&amp;"!"&amp;"$G"&amp;$D155)-INDIRECT($C155&amp;"!"&amp;"$F"&amp;$D155)&lt;0.5,INDIRECT($C155&amp;"!"&amp;"$G"&amp;$D155)=1,INDIRECT($C156&amp;"!"&amp;"$F"&amp;$D156)=0),0,AND(INDIRECT($C154&amp;"!"&amp;"$G"&amp;$D154)-INDIRECT($C154&amp;"!"&amp;"$F"&amp;$D154)&lt;0.5,INDIRECT($C154&amp;"!"&amp;"$G"&amp;$D154)=1,INDIRECT($C155&amp;"!"&amp;"$F"&amp;$D155)=0),INDIRECT($C154&amp;"!"&amp;"$F"&amp;$D154),AND(INDIRECT($C154&amp;"!"&amp;"$G"&amp;$D154)-INDIRECT($C154&amp;"!"&amp;"$F"&amp;$D154)&lt;=0.5,INDIRECT($C154&amp;"!"&amp;"$G"&amp;$D154)=1,INDIRECT($C155&amp;"!"&amp;"$F"&amp;$D155)=0),Calculs!X154,AND(INDIRECT($C155&amp;"!"&amp;"$F"&amp;$D155)=0,INDIRECT($C154&amp;"!"&amp;"$G"&amp;$D154)=1),AH154,TRUE,INDIRECT($C155&amp;"!"&amp;"$F"&amp;$D155))</f>
        <v>0</v>
      </c>
      <c r="X155" cm="1">
        <f t="array" aca="1" ref="X155" ca="1">IF(AND(INDIRECT($C155&amp;"!"&amp;"$G"&amp;$D155)-INDIRECT($C155&amp;"!"&amp;"$F"&amp;$D155)&lt;0.5,INDIRECT($C155&amp;"!"&amp;"$G"&amp;$D155)=1,INDIRECT($C156&amp;"!"&amp;"$F"&amp;$D156)=0),0,IF(OR(INDIRECT($C155&amp;"!"&amp;"$G"&amp;$D155)=1,AND(INDIRECT($C155&amp;"!"&amp;"$G"&amp;$D155)&lt;&gt;1,INDIRECT($C155&amp;"!"&amp;"$G"&amp;$D155)&gt;Calculs!W155+0.5)),Calculs!W155+0.5,INDIRECT($C155&amp;"!"&amp;"$G"&amp;$D155)+ROUND(W155,0)))</f>
        <v>0</v>
      </c>
      <c r="Y155">
        <f t="shared" ca="1" si="67"/>
        <v>0</v>
      </c>
      <c r="Z155" cm="1">
        <f t="array" aca="1" ref="Z155" ca="1">IF(AND(W155=INT(W155),INDIRECT($C155&amp;"!"&amp;"$F"&amp;$D155)&lt;&gt;""),W155+1,ROUNDUP(W155,0))</f>
        <v>0</v>
      </c>
      <c r="AA155">
        <f t="shared" ca="1" si="68"/>
        <v>0</v>
      </c>
      <c r="AB155" t="str">
        <f t="shared" ca="1" si="69"/>
        <v>Oui</v>
      </c>
      <c r="AC155">
        <f t="shared" ca="1" si="70"/>
        <v>0</v>
      </c>
      <c r="AD155" t="str">
        <f t="shared" ca="1" si="10"/>
        <v>Oui</v>
      </c>
      <c r="AE155" t="str">
        <f t="shared" ca="1" si="71"/>
        <v/>
      </c>
      <c r="AF155" t="str">
        <f t="shared" ca="1" si="72"/>
        <v>Non</v>
      </c>
      <c r="AG155" cm="1">
        <f t="array" aca="1" ref="AG155" ca="1">IF(INDIRECT($C155&amp;"!"&amp;"$G"&amp;$D155)-INDIRECT($C155&amp;"!"&amp;"$F"&amp;$D155)&lt;=0.5,0,IF(AND(INDIRECT($C155&amp;"!"&amp;"$F"&amp;$D155)=0,INDIRECT($C154&amp;"!"&amp;"$G"&amp;$D154)=1),X155,INDIRECT($C155&amp;"!"&amp;"$F"&amp;$D155)))</f>
        <v>0</v>
      </c>
      <c r="AH155" cm="1">
        <f t="array" aca="1" ref="AH155" ca="1">IF(INDIRECT($C155&amp;"!"&amp;"$G"&amp;$D155)-INDIRECT($C155&amp;"!"&amp;"$F"&amp;$D155)&lt;=0.5,0,IF(OR(INDIRECT($C155&amp;"!"&amp;"$G"&amp;$D155)=1,AND(INDIRECT($C155&amp;"!"&amp;"$G"&amp;$D155)&lt;&gt;1,INDIRECT($C155&amp;"!"&amp;"$G"&amp;$D155)&gt;Calculs!AG155+0.5)),Calculs!AG155+0.5,INDIRECT($C155&amp;"!"&amp;"$G"&amp;$D155)+ROUND(AG155,0)))</f>
        <v>0</v>
      </c>
      <c r="AI155">
        <f t="shared" ca="1" si="73"/>
        <v>0</v>
      </c>
      <c r="AJ155" cm="1">
        <f t="array" aca="1" ref="AJ155" ca="1">IF(AND(AG155=INT(AG155),INDIRECT($C155&amp;"!"&amp;"$F"&amp;$D155)&lt;&gt;""),AG155+1,ROUNDUP(AG155,0))</f>
        <v>0</v>
      </c>
      <c r="AK155">
        <f t="shared" ca="1" si="74"/>
        <v>0</v>
      </c>
      <c r="AL155" t="str">
        <f t="shared" ca="1" si="75"/>
        <v>Oui</v>
      </c>
      <c r="AM155">
        <f t="shared" ca="1" si="76"/>
        <v>0</v>
      </c>
      <c r="AN155" t="str">
        <f t="shared" ca="1" si="16"/>
        <v>Oui</v>
      </c>
      <c r="AO155" t="str">
        <f t="shared" ca="1" si="77"/>
        <v/>
      </c>
    </row>
    <row r="156" spans="1:41" x14ac:dyDescent="0.25">
      <c r="A156">
        <v>154</v>
      </c>
      <c r="B156">
        <f ca="1">Data!E156</f>
        <v>2</v>
      </c>
      <c r="C156" t="s">
        <v>111</v>
      </c>
      <c r="D156">
        <v>8</v>
      </c>
      <c r="E156" t="str">
        <f t="shared" ca="1" si="37"/>
        <v>Non</v>
      </c>
      <c r="F156" t="str">
        <f ca="1">IF(Data!$D156&gt;=3,"Oui","Non")</f>
        <v>Non</v>
      </c>
      <c r="G156" s="4" t="str" cm="1">
        <f t="array" aca="1" ref="G156" ca="1">IF(OR(AND(Data!$E156=4,ISBLANK(INDIRECT($C156&amp;"!"&amp;"$D"&amp;$D156&amp;":$I"&amp;$D156))),$E156="Oui"),_xlfn.SWITCH(Informations!$E$10,"Oui",0.5,"Non",0.4,"Erreur"),"NA")</f>
        <v>NA</v>
      </c>
      <c r="H156" s="14" cm="1">
        <f t="array" aca="1" ref="H156" ca="1">_xlfn.SWITCH($G156,"NA",(INDIRECT($C156&amp;"!"&amp;"$E"&amp;$D156))-(INDIRECT($C156&amp;"!"&amp;"$D"&amp;$D156)),0.4,$G156,0.5,$G156,"Erreur","Erreur","Erreur")</f>
        <v>0</v>
      </c>
      <c r="I156" cm="1">
        <f t="array" aca="1" ref="I156" ca="1">IF($G156="NA",INDIRECT($C156&amp;"!"&amp;"$H"&amp;$D156)+INDIRECT($C156&amp;"!"&amp;"$I"&amp;$D156)+INDIRECT($C156&amp;"!"&amp;"$J"&amp;$D156),0)</f>
        <v>0</v>
      </c>
      <c r="J156" cm="1">
        <f t="array" aca="1" ref="J156" ca="1">IF($G156="NA",(INDIRECT($C156&amp;"!"&amp;"$K"&amp;$D156)),0)</f>
        <v>0</v>
      </c>
      <c r="K156" s="4">
        <f t="shared" ca="1" si="64"/>
        <v>0</v>
      </c>
      <c r="L156" s="3">
        <f t="shared" ca="1" si="38"/>
        <v>0</v>
      </c>
      <c r="M156" s="5" cm="1">
        <f t="array" aca="1" ref="M156" ca="1">IF((INDIRECT($C156&amp;"!"&amp;"$D"&amp;$D156))="",,_xlfn.IFS(INDIRECT($C156&amp;"!"&amp;"$E"&amp;$D156)&lt;(1/3),INDIRECT($C156&amp;"!"&amp;"$E"&amp;$D156)-INDIRECT($C156&amp;"!"&amp;"$D"&amp;$D156),INDIRECT($C156&amp;"!"&amp;"$E"&amp;$D156)&gt;=(1/3),Data!$H$3-(INDIRECT($C156&amp;"!"&amp;"$D"&amp;$D156))))+INDIRECT($C156&amp;"!"&amp;"$H"&amp;$D156)</f>
        <v>0</v>
      </c>
      <c r="N156" s="5">
        <f t="shared" ca="1" si="39"/>
        <v>0</v>
      </c>
      <c r="O156" s="6">
        <f t="shared" ca="1" si="40"/>
        <v>0</v>
      </c>
      <c r="P156" s="5" cm="1">
        <f t="array" aca="1" ref="P156" ca="1">IF((INDIRECT($C156&amp;"!"&amp;"$D"&amp;$D156))="",,_xlfn.IFS(INDIRECT($C156&amp;"!"&amp;"$D"&amp;$D156)&gt;(2/3),INDIRECT($C156&amp;"!"&amp;"$E"&amp;$D156)-INDIRECT($C156&amp;"!"&amp;"$D"&amp;$D156),INDIRECT($C156&amp;"!"&amp;"$D"&amp;$D156)&lt;=(2/3),INDIRECT($C156&amp;"!"&amp;"$E"&amp;$D156)-Data!$H$4))+INDIRECT($C156&amp;"!"&amp;"$J"&amp;$D156)</f>
        <v>0</v>
      </c>
      <c r="Q156" s="4">
        <f t="shared" ca="1" si="41"/>
        <v>0</v>
      </c>
      <c r="R156" s="6">
        <f t="shared" ca="1" si="42"/>
        <v>0</v>
      </c>
      <c r="S156" s="4">
        <f ca="1">IF(VLOOKUP(A156,Data!B:E,4)&gt;=2,K156,N156+Q156)</f>
        <v>0</v>
      </c>
      <c r="T156" s="4">
        <f ca="1">IF(VLOOKUP(A156,Data!B:E,4)&gt;=2,,K156-N156-Q156)</f>
        <v>0</v>
      </c>
      <c r="V156" t="str">
        <f t="shared" ca="1" si="66"/>
        <v>Non</v>
      </c>
      <c r="W156" cm="1">
        <f t="array" aca="1" ref="W156" ca="1">_xlfn.IFS(AND(INDIRECT($C156&amp;"!"&amp;"$G"&amp;$D156)-INDIRECT($C156&amp;"!"&amp;"$F"&amp;$D156)&lt;0.5,INDIRECT($C156&amp;"!"&amp;"$G"&amp;$D156)=1,INDIRECT($C157&amp;"!"&amp;"$F"&amp;$D157)=0),0,AND(INDIRECT($C155&amp;"!"&amp;"$G"&amp;$D155)-INDIRECT($C155&amp;"!"&amp;"$F"&amp;$D155)&lt;0.5,INDIRECT($C155&amp;"!"&amp;"$G"&amp;$D155)=1,INDIRECT($C156&amp;"!"&amp;"$F"&amp;$D156)=0),INDIRECT($C155&amp;"!"&amp;"$F"&amp;$D155),AND(INDIRECT($C155&amp;"!"&amp;"$G"&amp;$D155)-INDIRECT($C155&amp;"!"&amp;"$F"&amp;$D155)&lt;=0.5,INDIRECT($C155&amp;"!"&amp;"$G"&amp;$D155)=1,INDIRECT($C156&amp;"!"&amp;"$F"&amp;$D156)=0),Calculs!X155,AND(INDIRECT($C156&amp;"!"&amp;"$F"&amp;$D156)=0,INDIRECT($C155&amp;"!"&amp;"$G"&amp;$D155)=1),AH155,TRUE,INDIRECT($C156&amp;"!"&amp;"$F"&amp;$D156))</f>
        <v>0</v>
      </c>
      <c r="X156" cm="1">
        <f t="array" aca="1" ref="X156" ca="1">IF(AND(INDIRECT($C156&amp;"!"&amp;"$G"&amp;$D156)-INDIRECT($C156&amp;"!"&amp;"$F"&amp;$D156)&lt;0.5,INDIRECT($C156&amp;"!"&amp;"$G"&amp;$D156)=1,INDIRECT($C157&amp;"!"&amp;"$F"&amp;$D157)=0),0,IF(OR(INDIRECT($C156&amp;"!"&amp;"$G"&amp;$D156)=1,AND(INDIRECT($C156&amp;"!"&amp;"$G"&amp;$D156)&lt;&gt;1,INDIRECT($C156&amp;"!"&amp;"$G"&amp;$D156)&gt;Calculs!W156+0.5)),Calculs!W156+0.5,INDIRECT($C156&amp;"!"&amp;"$G"&amp;$D156)+ROUND(W156,0)))</f>
        <v>0</v>
      </c>
      <c r="Y156">
        <f t="shared" ca="1" si="67"/>
        <v>0</v>
      </c>
      <c r="Z156" cm="1">
        <f t="array" aca="1" ref="Z156" ca="1">IF(AND(W156=INT(W156),INDIRECT($C156&amp;"!"&amp;"$F"&amp;$D156)&lt;&gt;""),W156+1,ROUNDUP(W156,0))</f>
        <v>0</v>
      </c>
      <c r="AA156">
        <f t="shared" ca="1" si="68"/>
        <v>0</v>
      </c>
      <c r="AB156" t="str">
        <f t="shared" ca="1" si="69"/>
        <v>Oui</v>
      </c>
      <c r="AC156">
        <f t="shared" ca="1" si="70"/>
        <v>0</v>
      </c>
      <c r="AD156" t="str">
        <f t="shared" ca="1" si="10"/>
        <v>Oui</v>
      </c>
      <c r="AE156" t="str">
        <f t="shared" ca="1" si="71"/>
        <v/>
      </c>
      <c r="AF156" t="str">
        <f t="shared" ca="1" si="72"/>
        <v>Non</v>
      </c>
      <c r="AG156" cm="1">
        <f t="array" aca="1" ref="AG156" ca="1">IF(INDIRECT($C156&amp;"!"&amp;"$G"&amp;$D156)-INDIRECT($C156&amp;"!"&amp;"$F"&amp;$D156)&lt;=0.5,0,IF(AND(INDIRECT($C156&amp;"!"&amp;"$F"&amp;$D156)=0,INDIRECT($C155&amp;"!"&amp;"$G"&amp;$D155)=1),X156,INDIRECT($C156&amp;"!"&amp;"$F"&amp;$D156)))</f>
        <v>0</v>
      </c>
      <c r="AH156" cm="1">
        <f t="array" aca="1" ref="AH156" ca="1">IF(INDIRECT($C156&amp;"!"&amp;"$G"&amp;$D156)-INDIRECT($C156&amp;"!"&amp;"$F"&amp;$D156)&lt;=0.5,0,IF(OR(INDIRECT($C156&amp;"!"&amp;"$G"&amp;$D156)=1,AND(INDIRECT($C156&amp;"!"&amp;"$G"&amp;$D156)&lt;&gt;1,INDIRECT($C156&amp;"!"&amp;"$G"&amp;$D156)&gt;Calculs!AG156+0.5)),Calculs!AG156+0.5,INDIRECT($C156&amp;"!"&amp;"$G"&amp;$D156)+ROUND(AG156,0)))</f>
        <v>0</v>
      </c>
      <c r="AI156">
        <f t="shared" ca="1" si="73"/>
        <v>0</v>
      </c>
      <c r="AJ156" cm="1">
        <f t="array" aca="1" ref="AJ156" ca="1">IF(AND(AG156=INT(AG156),INDIRECT($C156&amp;"!"&amp;"$F"&amp;$D156)&lt;&gt;""),AG156+1,ROUNDUP(AG156,0))</f>
        <v>0</v>
      </c>
      <c r="AK156">
        <f t="shared" ca="1" si="74"/>
        <v>0</v>
      </c>
      <c r="AL156" t="str">
        <f t="shared" ca="1" si="75"/>
        <v>Oui</v>
      </c>
      <c r="AM156">
        <f t="shared" ca="1" si="76"/>
        <v>0</v>
      </c>
      <c r="AN156" t="str">
        <f t="shared" ca="1" si="16"/>
        <v>Oui</v>
      </c>
      <c r="AO156" t="str">
        <f t="shared" ca="1" si="77"/>
        <v/>
      </c>
    </row>
    <row r="157" spans="1:41" x14ac:dyDescent="0.25">
      <c r="A157">
        <v>155</v>
      </c>
      <c r="B157">
        <f ca="1">Data!E157</f>
        <v>3</v>
      </c>
      <c r="C157" t="s">
        <v>111</v>
      </c>
      <c r="D157">
        <v>9</v>
      </c>
      <c r="E157" t="str">
        <f t="shared" ca="1" si="37"/>
        <v>Non</v>
      </c>
      <c r="F157" t="str">
        <f ca="1">IF(Data!$D157&gt;=3,"Oui","Non")</f>
        <v>Non</v>
      </c>
      <c r="G157" s="4" t="str" cm="1">
        <f t="array" aca="1" ref="G157" ca="1">IF(OR(AND(Data!$E157=4,ISBLANK(INDIRECT($C157&amp;"!"&amp;"$D"&amp;$D157&amp;":$I"&amp;$D157))),$E157="Oui"),_xlfn.SWITCH(Informations!$E$10,"Oui",0.5,"Non",0.4,"Erreur"),"NA")</f>
        <v>NA</v>
      </c>
      <c r="H157" s="14" cm="1">
        <f t="array" aca="1" ref="H157" ca="1">_xlfn.SWITCH($G157,"NA",(INDIRECT($C157&amp;"!"&amp;"$E"&amp;$D157))-(INDIRECT($C157&amp;"!"&amp;"$D"&amp;$D157)),0.4,$G157,0.5,$G157,"Erreur","Erreur","Erreur")</f>
        <v>0</v>
      </c>
      <c r="I157" cm="1">
        <f t="array" aca="1" ref="I157" ca="1">IF($G157="NA",INDIRECT($C157&amp;"!"&amp;"$H"&amp;$D157)+INDIRECT($C157&amp;"!"&amp;"$I"&amp;$D157)+INDIRECT($C157&amp;"!"&amp;"$J"&amp;$D157),0)</f>
        <v>0</v>
      </c>
      <c r="J157" cm="1">
        <f t="array" aca="1" ref="J157" ca="1">IF($G157="NA",(INDIRECT($C157&amp;"!"&amp;"$K"&amp;$D157)),0)</f>
        <v>0</v>
      </c>
      <c r="K157" s="4">
        <f t="shared" ca="1" si="64"/>
        <v>0</v>
      </c>
      <c r="L157" s="3">
        <f t="shared" ca="1" si="38"/>
        <v>0</v>
      </c>
      <c r="M157" s="5" cm="1">
        <f t="array" aca="1" ref="M157" ca="1">IF((INDIRECT($C157&amp;"!"&amp;"$D"&amp;$D157))="",,_xlfn.IFS(INDIRECT($C157&amp;"!"&amp;"$E"&amp;$D157)&lt;(1/3),INDIRECT($C157&amp;"!"&amp;"$E"&amp;$D157)-INDIRECT($C157&amp;"!"&amp;"$D"&amp;$D157),INDIRECT($C157&amp;"!"&amp;"$E"&amp;$D157)&gt;=(1/3),Data!$H$3-(INDIRECT($C157&amp;"!"&amp;"$D"&amp;$D157))))+INDIRECT($C157&amp;"!"&amp;"$H"&amp;$D157)</f>
        <v>0</v>
      </c>
      <c r="N157" s="5">
        <f t="shared" ca="1" si="39"/>
        <v>0</v>
      </c>
      <c r="O157" s="6">
        <f t="shared" ca="1" si="40"/>
        <v>0</v>
      </c>
      <c r="P157" s="5" cm="1">
        <f t="array" aca="1" ref="P157" ca="1">IF((INDIRECT($C157&amp;"!"&amp;"$D"&amp;$D157))="",,_xlfn.IFS(INDIRECT($C157&amp;"!"&amp;"$D"&amp;$D157)&gt;(2/3),INDIRECT($C157&amp;"!"&amp;"$E"&amp;$D157)-INDIRECT($C157&amp;"!"&amp;"$D"&amp;$D157),INDIRECT($C157&amp;"!"&amp;"$D"&amp;$D157)&lt;=(2/3),INDIRECT($C157&amp;"!"&amp;"$E"&amp;$D157)-Data!$H$4))+INDIRECT($C157&amp;"!"&amp;"$J"&amp;$D157)</f>
        <v>0</v>
      </c>
      <c r="Q157" s="4">
        <f t="shared" ca="1" si="41"/>
        <v>0</v>
      </c>
      <c r="R157" s="6">
        <f t="shared" ca="1" si="42"/>
        <v>0</v>
      </c>
      <c r="S157" s="4">
        <f ca="1">IF(VLOOKUP(A157,Data!B:E,4)&gt;=2,K157,N157+Q157)</f>
        <v>0</v>
      </c>
      <c r="T157" s="4">
        <f ca="1">IF(VLOOKUP(A157,Data!B:E,4)&gt;=2,,K157-N157-Q157)</f>
        <v>0</v>
      </c>
      <c r="V157" t="str">
        <f t="shared" ca="1" si="66"/>
        <v>Non</v>
      </c>
      <c r="W157" cm="1">
        <f t="array" aca="1" ref="W157" ca="1">_xlfn.IFS(AND(INDIRECT($C157&amp;"!"&amp;"$G"&amp;$D157)-INDIRECT($C157&amp;"!"&amp;"$F"&amp;$D157)&lt;0.5,INDIRECT($C157&amp;"!"&amp;"$G"&amp;$D157)=1,INDIRECT($C158&amp;"!"&amp;"$F"&amp;$D158)=0),0,AND(INDIRECT($C156&amp;"!"&amp;"$G"&amp;$D156)-INDIRECT($C156&amp;"!"&amp;"$F"&amp;$D156)&lt;0.5,INDIRECT($C156&amp;"!"&amp;"$G"&amp;$D156)=1,INDIRECT($C157&amp;"!"&amp;"$F"&amp;$D157)=0),INDIRECT($C156&amp;"!"&amp;"$F"&amp;$D156),AND(INDIRECT($C156&amp;"!"&amp;"$G"&amp;$D156)-INDIRECT($C156&amp;"!"&amp;"$F"&amp;$D156)&lt;=0.5,INDIRECT($C156&amp;"!"&amp;"$G"&amp;$D156)=1,INDIRECT($C157&amp;"!"&amp;"$F"&amp;$D157)=0),Calculs!X156,AND(INDIRECT($C157&amp;"!"&amp;"$F"&amp;$D157)=0,INDIRECT($C156&amp;"!"&amp;"$G"&amp;$D156)=1),AH156,TRUE,INDIRECT($C157&amp;"!"&amp;"$F"&amp;$D157))</f>
        <v>0</v>
      </c>
      <c r="X157" cm="1">
        <f t="array" aca="1" ref="X157" ca="1">IF(AND(INDIRECT($C157&amp;"!"&amp;"$G"&amp;$D157)-INDIRECT($C157&amp;"!"&amp;"$F"&amp;$D157)&lt;0.5,INDIRECT($C157&amp;"!"&amp;"$G"&amp;$D157)=1,INDIRECT($C158&amp;"!"&amp;"$F"&amp;$D158)=0),0,IF(OR(INDIRECT($C157&amp;"!"&amp;"$G"&amp;$D157)=1,AND(INDIRECT($C157&amp;"!"&amp;"$G"&amp;$D157)&lt;&gt;1,INDIRECT($C157&amp;"!"&amp;"$G"&amp;$D157)&gt;Calculs!W157+0.5)),Calculs!W157+0.5,INDIRECT($C157&amp;"!"&amp;"$G"&amp;$D157)+ROUND(W157,0)))</f>
        <v>0</v>
      </c>
      <c r="Y157">
        <f t="shared" ca="1" si="67"/>
        <v>0</v>
      </c>
      <c r="Z157" cm="1">
        <f t="array" aca="1" ref="Z157" ca="1">IF(AND(W157=INT(W157),INDIRECT($C157&amp;"!"&amp;"$F"&amp;$D157)&lt;&gt;""),W157+1,ROUNDUP(W157,0))</f>
        <v>0</v>
      </c>
      <c r="AA157">
        <f t="shared" ca="1" si="68"/>
        <v>0</v>
      </c>
      <c r="AB157" t="str">
        <f t="shared" ca="1" si="69"/>
        <v>Oui</v>
      </c>
      <c r="AC157">
        <f t="shared" ca="1" si="70"/>
        <v>0</v>
      </c>
      <c r="AD157" t="str">
        <f t="shared" ca="1" si="10"/>
        <v>Oui</v>
      </c>
      <c r="AE157" t="str">
        <f t="shared" ca="1" si="71"/>
        <v/>
      </c>
      <c r="AF157" t="str">
        <f t="shared" ca="1" si="72"/>
        <v>Non</v>
      </c>
      <c r="AG157" cm="1">
        <f t="array" aca="1" ref="AG157" ca="1">IF(INDIRECT($C157&amp;"!"&amp;"$G"&amp;$D157)-INDIRECT($C157&amp;"!"&amp;"$F"&amp;$D157)&lt;=0.5,0,IF(AND(INDIRECT($C157&amp;"!"&amp;"$F"&amp;$D157)=0,INDIRECT($C156&amp;"!"&amp;"$G"&amp;$D156)=1),X157,INDIRECT($C157&amp;"!"&amp;"$F"&amp;$D157)))</f>
        <v>0</v>
      </c>
      <c r="AH157" cm="1">
        <f t="array" aca="1" ref="AH157" ca="1">IF(INDIRECT($C157&amp;"!"&amp;"$G"&amp;$D157)-INDIRECT($C157&amp;"!"&amp;"$F"&amp;$D157)&lt;=0.5,0,IF(OR(INDIRECT($C157&amp;"!"&amp;"$G"&amp;$D157)=1,AND(INDIRECT($C157&amp;"!"&amp;"$G"&amp;$D157)&lt;&gt;1,INDIRECT($C157&amp;"!"&amp;"$G"&amp;$D157)&gt;Calculs!AG157+0.5)),Calculs!AG157+0.5,INDIRECT($C157&amp;"!"&amp;"$G"&amp;$D157)+ROUND(AG157,0)))</f>
        <v>0</v>
      </c>
      <c r="AI157">
        <f t="shared" ca="1" si="73"/>
        <v>0</v>
      </c>
      <c r="AJ157" cm="1">
        <f t="array" aca="1" ref="AJ157" ca="1">IF(AND(AG157=INT(AG157),INDIRECT($C157&amp;"!"&amp;"$F"&amp;$D157)&lt;&gt;""),AG157+1,ROUNDUP(AG157,0))</f>
        <v>0</v>
      </c>
      <c r="AK157">
        <f t="shared" ca="1" si="74"/>
        <v>0</v>
      </c>
      <c r="AL157" t="str">
        <f t="shared" ca="1" si="75"/>
        <v>Oui</v>
      </c>
      <c r="AM157">
        <f t="shared" ca="1" si="76"/>
        <v>0</v>
      </c>
      <c r="AN157" t="str">
        <f t="shared" ca="1" si="16"/>
        <v>Oui</v>
      </c>
      <c r="AO157" t="str">
        <f t="shared" ca="1" si="77"/>
        <v/>
      </c>
    </row>
    <row r="158" spans="1:41" x14ac:dyDescent="0.25">
      <c r="A158">
        <v>156</v>
      </c>
      <c r="B158">
        <f ca="1">Data!E158</f>
        <v>1</v>
      </c>
      <c r="C158" t="s">
        <v>111</v>
      </c>
      <c r="D158">
        <v>10</v>
      </c>
      <c r="E158" t="str">
        <f t="shared" ca="1" si="37"/>
        <v>Non</v>
      </c>
      <c r="F158" t="str">
        <f ca="1">IF(Data!$D158&gt;=3,"Oui","Non")</f>
        <v>Non</v>
      </c>
      <c r="G158" s="4" t="str" cm="1">
        <f t="array" aca="1" ref="G158" ca="1">IF(OR(AND(Data!$E158=4,ISBLANK(INDIRECT($C158&amp;"!"&amp;"$D"&amp;$D158&amp;":$I"&amp;$D158))),$E158="Oui"),_xlfn.SWITCH(Informations!$E$10,"Oui",0.5,"Non",0.4,"Erreur"),"NA")</f>
        <v>NA</v>
      </c>
      <c r="H158" s="14" cm="1">
        <f t="array" aca="1" ref="H158" ca="1">_xlfn.SWITCH($G158,"NA",(INDIRECT($C158&amp;"!"&amp;"$E"&amp;$D158))-(INDIRECT($C158&amp;"!"&amp;"$D"&amp;$D158)),0.4,$G158,0.5,$G158,"Erreur","Erreur","Erreur")</f>
        <v>0</v>
      </c>
      <c r="I158" cm="1">
        <f t="array" aca="1" ref="I158" ca="1">IF($G158="NA",INDIRECT($C158&amp;"!"&amp;"$H"&amp;$D158)+INDIRECT($C158&amp;"!"&amp;"$I"&amp;$D158)+INDIRECT($C158&amp;"!"&amp;"$J"&amp;$D158),0)</f>
        <v>0</v>
      </c>
      <c r="J158" cm="1">
        <f t="array" aca="1" ref="J158" ca="1">IF($G158="NA",(INDIRECT($C158&amp;"!"&amp;"$K"&amp;$D158)),0)</f>
        <v>0</v>
      </c>
      <c r="K158" s="4">
        <f t="shared" ca="1" si="64"/>
        <v>0</v>
      </c>
      <c r="L158" s="3">
        <f t="shared" ca="1" si="38"/>
        <v>0</v>
      </c>
      <c r="M158" s="5" cm="1">
        <f t="array" aca="1" ref="M158" ca="1">IF((INDIRECT($C158&amp;"!"&amp;"$D"&amp;$D158))="",,_xlfn.IFS(INDIRECT($C158&amp;"!"&amp;"$E"&amp;$D158)&lt;(1/3),INDIRECT($C158&amp;"!"&amp;"$E"&amp;$D158)-INDIRECT($C158&amp;"!"&amp;"$D"&amp;$D158),INDIRECT($C158&amp;"!"&amp;"$E"&amp;$D158)&gt;=(1/3),Data!$H$3-(INDIRECT($C158&amp;"!"&amp;"$D"&amp;$D158))))+INDIRECT($C158&amp;"!"&amp;"$H"&amp;$D158)</f>
        <v>0</v>
      </c>
      <c r="N158" s="5">
        <f t="shared" ca="1" si="39"/>
        <v>0</v>
      </c>
      <c r="O158" s="6">
        <f t="shared" ca="1" si="40"/>
        <v>0</v>
      </c>
      <c r="P158" s="5" cm="1">
        <f t="array" aca="1" ref="P158" ca="1">IF((INDIRECT($C158&amp;"!"&amp;"$D"&amp;$D158))="",,_xlfn.IFS(INDIRECT($C158&amp;"!"&amp;"$D"&amp;$D158)&gt;(2/3),INDIRECT($C158&amp;"!"&amp;"$E"&amp;$D158)-INDIRECT($C158&amp;"!"&amp;"$D"&amp;$D158),INDIRECT($C158&amp;"!"&amp;"$D"&amp;$D158)&lt;=(2/3),INDIRECT($C158&amp;"!"&amp;"$E"&amp;$D158)-Data!$H$4))+INDIRECT($C158&amp;"!"&amp;"$J"&amp;$D158)</f>
        <v>0</v>
      </c>
      <c r="Q158" s="4">
        <f t="shared" ca="1" si="41"/>
        <v>0</v>
      </c>
      <c r="R158" s="6">
        <f t="shared" ca="1" si="42"/>
        <v>0</v>
      </c>
      <c r="S158" s="4">
        <f ca="1">IF(VLOOKUP(A158,Data!B:E,4)&gt;=2,K158,N158+Q158)</f>
        <v>0</v>
      </c>
      <c r="T158" s="4">
        <f ca="1">IF(VLOOKUP(A158,Data!B:E,4)&gt;=2,,K158-N158-Q158)</f>
        <v>0</v>
      </c>
      <c r="V158" t="str">
        <f t="shared" ca="1" si="66"/>
        <v>Non</v>
      </c>
      <c r="W158" cm="1">
        <f t="array" aca="1" ref="W158" ca="1">_xlfn.IFS(AND(INDIRECT($C158&amp;"!"&amp;"$G"&amp;$D158)-INDIRECT($C158&amp;"!"&amp;"$F"&amp;$D158)&lt;0.5,INDIRECT($C158&amp;"!"&amp;"$G"&amp;$D158)=1,INDIRECT($C159&amp;"!"&amp;"$F"&amp;$D159)=0),0,AND(INDIRECT($C157&amp;"!"&amp;"$G"&amp;$D157)-INDIRECT($C157&amp;"!"&amp;"$F"&amp;$D157)&lt;0.5,INDIRECT($C157&amp;"!"&amp;"$G"&amp;$D157)=1,INDIRECT($C158&amp;"!"&amp;"$F"&amp;$D158)=0),INDIRECT($C157&amp;"!"&amp;"$F"&amp;$D157),AND(INDIRECT($C157&amp;"!"&amp;"$G"&amp;$D157)-INDIRECT($C157&amp;"!"&amp;"$F"&amp;$D157)&lt;=0.5,INDIRECT($C157&amp;"!"&amp;"$G"&amp;$D157)=1,INDIRECT($C158&amp;"!"&amp;"$F"&amp;$D158)=0),Calculs!X157,AND(INDIRECT($C158&amp;"!"&amp;"$F"&amp;$D158)=0,INDIRECT($C157&amp;"!"&amp;"$G"&amp;$D157)=1),AH157,TRUE,INDIRECT($C158&amp;"!"&amp;"$F"&amp;$D158))</f>
        <v>0</v>
      </c>
      <c r="X158" cm="1">
        <f t="array" aca="1" ref="X158" ca="1">IF(AND(INDIRECT($C158&amp;"!"&amp;"$G"&amp;$D158)-INDIRECT($C158&amp;"!"&amp;"$F"&amp;$D158)&lt;0.5,INDIRECT($C158&amp;"!"&amp;"$G"&amp;$D158)=1,INDIRECT($C159&amp;"!"&amp;"$F"&amp;$D159)=0),0,IF(OR(INDIRECT($C158&amp;"!"&amp;"$G"&amp;$D158)=1,AND(INDIRECT($C158&amp;"!"&amp;"$G"&amp;$D158)&lt;&gt;1,INDIRECT($C158&amp;"!"&amp;"$G"&amp;$D158)&gt;Calculs!W158+0.5)),Calculs!W158+0.5,INDIRECT($C158&amp;"!"&amp;"$G"&amp;$D158)+ROUND(W158,0)))</f>
        <v>0</v>
      </c>
      <c r="Y158">
        <f t="shared" ca="1" si="67"/>
        <v>0</v>
      </c>
      <c r="Z158" cm="1">
        <f t="array" aca="1" ref="Z158" ca="1">IF(AND(W158=INT(W158),INDIRECT($C158&amp;"!"&amp;"$F"&amp;$D158)&lt;&gt;""),W158+1,ROUNDUP(W158,0))</f>
        <v>0</v>
      </c>
      <c r="AA158">
        <f t="shared" ca="1" si="68"/>
        <v>0</v>
      </c>
      <c r="AB158" t="str">
        <f t="shared" ca="1" si="69"/>
        <v>Oui</v>
      </c>
      <c r="AC158">
        <f t="shared" ca="1" si="70"/>
        <v>0</v>
      </c>
      <c r="AD158" t="str">
        <f t="shared" ca="1" si="10"/>
        <v>Oui</v>
      </c>
      <c r="AE158" t="str">
        <f t="shared" ca="1" si="71"/>
        <v/>
      </c>
      <c r="AF158" t="str">
        <f t="shared" ca="1" si="72"/>
        <v>Non</v>
      </c>
      <c r="AG158" cm="1">
        <f t="array" aca="1" ref="AG158" ca="1">IF(INDIRECT($C158&amp;"!"&amp;"$G"&amp;$D158)-INDIRECT($C158&amp;"!"&amp;"$F"&amp;$D158)&lt;=0.5,0,IF(AND(INDIRECT($C158&amp;"!"&amp;"$F"&amp;$D158)=0,INDIRECT($C157&amp;"!"&amp;"$G"&amp;$D157)=1),X158,INDIRECT($C158&amp;"!"&amp;"$F"&amp;$D158)))</f>
        <v>0</v>
      </c>
      <c r="AH158" cm="1">
        <f t="array" aca="1" ref="AH158" ca="1">IF(INDIRECT($C158&amp;"!"&amp;"$G"&amp;$D158)-INDIRECT($C158&amp;"!"&amp;"$F"&amp;$D158)&lt;=0.5,0,IF(OR(INDIRECT($C158&amp;"!"&amp;"$G"&amp;$D158)=1,AND(INDIRECT($C158&amp;"!"&amp;"$G"&amp;$D158)&lt;&gt;1,INDIRECT($C158&amp;"!"&amp;"$G"&amp;$D158)&gt;Calculs!AG158+0.5)),Calculs!AG158+0.5,INDIRECT($C158&amp;"!"&amp;"$G"&amp;$D158)+ROUND(AG158,0)))</f>
        <v>0</v>
      </c>
      <c r="AI158">
        <f t="shared" ca="1" si="73"/>
        <v>0</v>
      </c>
      <c r="AJ158" cm="1">
        <f t="array" aca="1" ref="AJ158" ca="1">IF(AND(AG158=INT(AG158),INDIRECT($C158&amp;"!"&amp;"$F"&amp;$D158)&lt;&gt;""),AG158+1,ROUNDUP(AG158,0))</f>
        <v>0</v>
      </c>
      <c r="AK158">
        <f t="shared" ca="1" si="74"/>
        <v>0</v>
      </c>
      <c r="AL158" t="str">
        <f t="shared" ca="1" si="75"/>
        <v>Oui</v>
      </c>
      <c r="AM158">
        <f t="shared" ca="1" si="76"/>
        <v>0</v>
      </c>
      <c r="AN158" t="str">
        <f t="shared" ca="1" si="16"/>
        <v>Oui</v>
      </c>
      <c r="AO158" t="str">
        <f t="shared" ca="1" si="77"/>
        <v/>
      </c>
    </row>
    <row r="159" spans="1:41" x14ac:dyDescent="0.25">
      <c r="A159">
        <v>157</v>
      </c>
      <c r="B159">
        <f ca="1">Data!E159</f>
        <v>1</v>
      </c>
      <c r="C159" t="s">
        <v>111</v>
      </c>
      <c r="D159">
        <v>11</v>
      </c>
      <c r="E159" t="str">
        <f t="shared" ca="1" si="37"/>
        <v>Non</v>
      </c>
      <c r="F159" t="str">
        <f ca="1">IF(Data!$D159&gt;=3,"Oui","Non")</f>
        <v>Non</v>
      </c>
      <c r="G159" s="4" t="str" cm="1">
        <f t="array" aca="1" ref="G159" ca="1">IF(OR(AND(Data!$E159=4,ISBLANK(INDIRECT($C159&amp;"!"&amp;"$D"&amp;$D159&amp;":$I"&amp;$D159))),$E159="Oui"),_xlfn.SWITCH(Informations!$E$10,"Oui",0.5,"Non",0.4,"Erreur"),"NA")</f>
        <v>NA</v>
      </c>
      <c r="H159" s="14" cm="1">
        <f t="array" aca="1" ref="H159" ca="1">_xlfn.SWITCH($G159,"NA",(INDIRECT($C159&amp;"!"&amp;"$E"&amp;$D159))-(INDIRECT($C159&amp;"!"&amp;"$D"&amp;$D159)),0.4,$G159,0.5,$G159,"Erreur","Erreur","Erreur")</f>
        <v>0</v>
      </c>
      <c r="I159" cm="1">
        <f t="array" aca="1" ref="I159" ca="1">IF($G159="NA",INDIRECT($C159&amp;"!"&amp;"$H"&amp;$D159)+INDIRECT($C159&amp;"!"&amp;"$I"&amp;$D159)+INDIRECT($C159&amp;"!"&amp;"$J"&amp;$D159),0)</f>
        <v>0</v>
      </c>
      <c r="J159" cm="1">
        <f t="array" aca="1" ref="J159" ca="1">IF($G159="NA",(INDIRECT($C159&amp;"!"&amp;"$K"&amp;$D159)),0)</f>
        <v>0</v>
      </c>
      <c r="K159" s="4">
        <f t="shared" ca="1" si="64"/>
        <v>0</v>
      </c>
      <c r="L159" s="3">
        <f t="shared" ca="1" si="38"/>
        <v>0</v>
      </c>
      <c r="M159" s="5" cm="1">
        <f t="array" aca="1" ref="M159" ca="1">IF((INDIRECT($C159&amp;"!"&amp;"$D"&amp;$D159))="",,_xlfn.IFS(INDIRECT($C159&amp;"!"&amp;"$E"&amp;$D159)&lt;(1/3),INDIRECT($C159&amp;"!"&amp;"$E"&amp;$D159)-INDIRECT($C159&amp;"!"&amp;"$D"&amp;$D159),INDIRECT($C159&amp;"!"&amp;"$E"&amp;$D159)&gt;=(1/3),Data!$H$3-(INDIRECT($C159&amp;"!"&amp;"$D"&amp;$D159))))+INDIRECT($C159&amp;"!"&amp;"$H"&amp;$D159)</f>
        <v>0</v>
      </c>
      <c r="N159" s="5">
        <f t="shared" ca="1" si="39"/>
        <v>0</v>
      </c>
      <c r="O159" s="6">
        <f t="shared" ca="1" si="40"/>
        <v>0</v>
      </c>
      <c r="P159" s="5" cm="1">
        <f t="array" aca="1" ref="P159" ca="1">IF((INDIRECT($C159&amp;"!"&amp;"$D"&amp;$D159))="",,_xlfn.IFS(INDIRECT($C159&amp;"!"&amp;"$D"&amp;$D159)&gt;(2/3),INDIRECT($C159&amp;"!"&amp;"$E"&amp;$D159)-INDIRECT($C159&amp;"!"&amp;"$D"&amp;$D159),INDIRECT($C159&amp;"!"&amp;"$D"&amp;$D159)&lt;=(2/3),INDIRECT($C159&amp;"!"&amp;"$E"&amp;$D159)-Data!$H$4))+INDIRECT($C159&amp;"!"&amp;"$J"&amp;$D159)</f>
        <v>0</v>
      </c>
      <c r="Q159" s="4">
        <f t="shared" ca="1" si="41"/>
        <v>0</v>
      </c>
      <c r="R159" s="6">
        <f t="shared" ca="1" si="42"/>
        <v>0</v>
      </c>
      <c r="S159" s="4">
        <f ca="1">IF(VLOOKUP(A159,Data!B:E,4)&gt;=2,K159,N159+Q159)</f>
        <v>0</v>
      </c>
      <c r="T159" s="4">
        <f ca="1">IF(VLOOKUP(A159,Data!B:E,4)&gt;=2,,K159-N159-Q159)</f>
        <v>0</v>
      </c>
      <c r="U159" s="4">
        <f t="shared" ref="U159" ca="1" si="81">SUM(K153:K159)</f>
        <v>0</v>
      </c>
      <c r="V159" t="str">
        <f t="shared" ca="1" si="66"/>
        <v>Non</v>
      </c>
      <c r="W159" cm="1">
        <f t="array" aca="1" ref="W159" ca="1">_xlfn.IFS(AND(INDIRECT($C159&amp;"!"&amp;"$G"&amp;$D159)-INDIRECT($C159&amp;"!"&amp;"$F"&amp;$D159)&lt;0.5,INDIRECT($C159&amp;"!"&amp;"$G"&amp;$D159)=1,INDIRECT($C160&amp;"!"&amp;"$F"&amp;$D160)=0),0,AND(INDIRECT($C158&amp;"!"&amp;"$G"&amp;$D158)-INDIRECT($C158&amp;"!"&amp;"$F"&amp;$D158)&lt;0.5,INDIRECT($C158&amp;"!"&amp;"$G"&amp;$D158)=1,INDIRECT($C159&amp;"!"&amp;"$F"&amp;$D159)=0),INDIRECT($C158&amp;"!"&amp;"$F"&amp;$D158),AND(INDIRECT($C158&amp;"!"&amp;"$G"&amp;$D158)-INDIRECT($C158&amp;"!"&amp;"$F"&amp;$D158)&lt;=0.5,INDIRECT($C158&amp;"!"&amp;"$G"&amp;$D158)=1,INDIRECT($C159&amp;"!"&amp;"$F"&amp;$D159)=0),Calculs!X158,AND(INDIRECT($C159&amp;"!"&amp;"$F"&amp;$D159)=0,INDIRECT($C158&amp;"!"&amp;"$G"&amp;$D158)=1),AH158,TRUE,INDIRECT($C159&amp;"!"&amp;"$F"&amp;$D159))</f>
        <v>0</v>
      </c>
      <c r="X159" cm="1">
        <f t="array" aca="1" ref="X159" ca="1">IF(AND(INDIRECT($C159&amp;"!"&amp;"$G"&amp;$D159)-INDIRECT($C159&amp;"!"&amp;"$F"&amp;$D159)&lt;0.5,INDIRECT($C159&amp;"!"&amp;"$G"&amp;$D159)=1,INDIRECT($C160&amp;"!"&amp;"$F"&amp;$D160)=0),0,IF(OR(INDIRECT($C159&amp;"!"&amp;"$G"&amp;$D159)=1,AND(INDIRECT($C159&amp;"!"&amp;"$G"&amp;$D159)&lt;&gt;1,INDIRECT($C159&amp;"!"&amp;"$G"&amp;$D159)&gt;Calculs!W159+0.5)),Calculs!W159+0.5,INDIRECT($C159&amp;"!"&amp;"$G"&amp;$D159)+ROUND(W159,0)))</f>
        <v>0</v>
      </c>
      <c r="Y159">
        <f t="shared" ca="1" si="67"/>
        <v>0</v>
      </c>
      <c r="Z159" cm="1">
        <f t="array" aca="1" ref="Z159" ca="1">IF(AND(W159=INT(W159),INDIRECT($C159&amp;"!"&amp;"$F"&amp;$D159)&lt;&gt;""),W159+1,ROUNDUP(W159,0))</f>
        <v>0</v>
      </c>
      <c r="AA159">
        <f t="shared" ca="1" si="68"/>
        <v>0</v>
      </c>
      <c r="AB159" t="str">
        <f t="shared" ca="1" si="69"/>
        <v>Oui</v>
      </c>
      <c r="AC159">
        <f t="shared" ca="1" si="70"/>
        <v>0</v>
      </c>
      <c r="AD159" t="str">
        <f t="shared" ca="1" si="10"/>
        <v>Oui</v>
      </c>
      <c r="AE159" t="str">
        <f t="shared" ca="1" si="71"/>
        <v/>
      </c>
      <c r="AF159" t="str">
        <f t="shared" ca="1" si="72"/>
        <v>Non</v>
      </c>
      <c r="AG159" cm="1">
        <f t="array" aca="1" ref="AG159" ca="1">IF(INDIRECT($C159&amp;"!"&amp;"$G"&amp;$D159)-INDIRECT($C159&amp;"!"&amp;"$F"&amp;$D159)&lt;=0.5,0,IF(AND(INDIRECT($C159&amp;"!"&amp;"$F"&amp;$D159)=0,INDIRECT($C158&amp;"!"&amp;"$G"&amp;$D158)=1),X159,INDIRECT($C159&amp;"!"&amp;"$F"&amp;$D159)))</f>
        <v>0</v>
      </c>
      <c r="AH159" cm="1">
        <f t="array" aca="1" ref="AH159" ca="1">IF(INDIRECT($C159&amp;"!"&amp;"$G"&amp;$D159)-INDIRECT($C159&amp;"!"&amp;"$F"&amp;$D159)&lt;=0.5,0,IF(OR(INDIRECT($C159&amp;"!"&amp;"$G"&amp;$D159)=1,AND(INDIRECT($C159&amp;"!"&amp;"$G"&amp;$D159)&lt;&gt;1,INDIRECT($C159&amp;"!"&amp;"$G"&amp;$D159)&gt;Calculs!AG159+0.5)),Calculs!AG159+0.5,INDIRECT($C159&amp;"!"&amp;"$G"&amp;$D159)+ROUND(AG159,0)))</f>
        <v>0</v>
      </c>
      <c r="AI159">
        <f t="shared" ca="1" si="73"/>
        <v>0</v>
      </c>
      <c r="AJ159" cm="1">
        <f t="array" aca="1" ref="AJ159" ca="1">IF(AND(AG159=INT(AG159),INDIRECT($C159&amp;"!"&amp;"$F"&amp;$D159)&lt;&gt;""),AG159+1,ROUNDUP(AG159,0))</f>
        <v>0</v>
      </c>
      <c r="AK159">
        <f t="shared" ca="1" si="74"/>
        <v>0</v>
      </c>
      <c r="AL159" t="str">
        <f t="shared" ca="1" si="75"/>
        <v>Oui</v>
      </c>
      <c r="AM159">
        <f t="shared" ca="1" si="76"/>
        <v>0</v>
      </c>
      <c r="AN159" t="str">
        <f t="shared" ca="1" si="16"/>
        <v>Oui</v>
      </c>
      <c r="AO159" t="str">
        <f t="shared" ca="1" si="77"/>
        <v/>
      </c>
    </row>
    <row r="160" spans="1:41" x14ac:dyDescent="0.25">
      <c r="A160">
        <v>158</v>
      </c>
      <c r="B160">
        <f ca="1">Data!E160</f>
        <v>1</v>
      </c>
      <c r="C160" t="s">
        <v>111</v>
      </c>
      <c r="D160">
        <v>12</v>
      </c>
      <c r="E160" t="str">
        <f t="shared" ca="1" si="37"/>
        <v>Non</v>
      </c>
      <c r="F160" t="str">
        <f ca="1">IF(Data!$D160&gt;=3,"Oui","Non")</f>
        <v>Non</v>
      </c>
      <c r="G160" s="4" t="str" cm="1">
        <f t="array" aca="1" ref="G160" ca="1">IF(OR(AND(Data!$E160=4,ISBLANK(INDIRECT($C160&amp;"!"&amp;"$D"&amp;$D160&amp;":$I"&amp;$D160))),$E160="Oui"),_xlfn.SWITCH(Informations!$E$10,"Oui",0.5,"Non",0.4,"Erreur"),"NA")</f>
        <v>NA</v>
      </c>
      <c r="H160" s="14" cm="1">
        <f t="array" aca="1" ref="H160" ca="1">_xlfn.SWITCH($G160,"NA",(INDIRECT($C160&amp;"!"&amp;"$E"&amp;$D160))-(INDIRECT($C160&amp;"!"&amp;"$D"&amp;$D160)),0.4,$G160,0.5,$G160,"Erreur","Erreur","Erreur")</f>
        <v>0</v>
      </c>
      <c r="I160" cm="1">
        <f t="array" aca="1" ref="I160" ca="1">IF($G160="NA",INDIRECT($C160&amp;"!"&amp;"$H"&amp;$D160)+INDIRECT($C160&amp;"!"&amp;"$I"&amp;$D160)+INDIRECT($C160&amp;"!"&amp;"$J"&amp;$D160),0)</f>
        <v>0</v>
      </c>
      <c r="J160" cm="1">
        <f t="array" aca="1" ref="J160" ca="1">IF($G160="NA",(INDIRECT($C160&amp;"!"&amp;"$K"&amp;$D160)),0)</f>
        <v>0</v>
      </c>
      <c r="K160" s="4">
        <f t="shared" ca="1" si="64"/>
        <v>0</v>
      </c>
      <c r="L160" s="3">
        <f t="shared" ca="1" si="38"/>
        <v>0</v>
      </c>
      <c r="M160" s="5" cm="1">
        <f t="array" aca="1" ref="M160" ca="1">IF((INDIRECT($C160&amp;"!"&amp;"$D"&amp;$D160))="",,_xlfn.IFS(INDIRECT($C160&amp;"!"&amp;"$E"&amp;$D160)&lt;(1/3),INDIRECT($C160&amp;"!"&amp;"$E"&amp;$D160)-INDIRECT($C160&amp;"!"&amp;"$D"&amp;$D160),INDIRECT($C160&amp;"!"&amp;"$E"&amp;$D160)&gt;=(1/3),Data!$H$3-(INDIRECT($C160&amp;"!"&amp;"$D"&amp;$D160))))+INDIRECT($C160&amp;"!"&amp;"$H"&amp;$D160)</f>
        <v>0</v>
      </c>
      <c r="N160" s="5">
        <f t="shared" ca="1" si="39"/>
        <v>0</v>
      </c>
      <c r="O160" s="6">
        <f t="shared" ca="1" si="40"/>
        <v>0</v>
      </c>
      <c r="P160" s="5" cm="1">
        <f t="array" aca="1" ref="P160" ca="1">IF((INDIRECT($C160&amp;"!"&amp;"$D"&amp;$D160))="",,_xlfn.IFS(INDIRECT($C160&amp;"!"&amp;"$D"&amp;$D160)&gt;(2/3),INDIRECT($C160&amp;"!"&amp;"$E"&amp;$D160)-INDIRECT($C160&amp;"!"&amp;"$D"&amp;$D160),INDIRECT($C160&amp;"!"&amp;"$D"&amp;$D160)&lt;=(2/3),INDIRECT($C160&amp;"!"&amp;"$E"&amp;$D160)-Data!$H$4))+INDIRECT($C160&amp;"!"&amp;"$J"&amp;$D160)</f>
        <v>0</v>
      </c>
      <c r="Q160" s="4">
        <f t="shared" ca="1" si="41"/>
        <v>0</v>
      </c>
      <c r="R160" s="6">
        <f t="shared" ca="1" si="42"/>
        <v>0</v>
      </c>
      <c r="S160" s="4">
        <f ca="1">IF(VLOOKUP(A160,Data!B:E,4)&gt;=2,K160,N160+Q160)</f>
        <v>0</v>
      </c>
      <c r="T160" s="4">
        <f ca="1">IF(VLOOKUP(A160,Data!B:E,4)&gt;=2,,K160-N160-Q160)</f>
        <v>0</v>
      </c>
      <c r="V160" t="str">
        <f t="shared" ca="1" si="66"/>
        <v>Non</v>
      </c>
      <c r="W160" cm="1">
        <f t="array" aca="1" ref="W160" ca="1">_xlfn.IFS(AND(INDIRECT($C160&amp;"!"&amp;"$G"&amp;$D160)-INDIRECT($C160&amp;"!"&amp;"$F"&amp;$D160)&lt;0.5,INDIRECT($C160&amp;"!"&amp;"$G"&amp;$D160)=1,INDIRECT($C161&amp;"!"&amp;"$F"&amp;$D161)=0),0,AND(INDIRECT($C159&amp;"!"&amp;"$G"&amp;$D159)-INDIRECT($C159&amp;"!"&amp;"$F"&amp;$D159)&lt;0.5,INDIRECT($C159&amp;"!"&amp;"$G"&amp;$D159)=1,INDIRECT($C160&amp;"!"&amp;"$F"&amp;$D160)=0),INDIRECT($C159&amp;"!"&amp;"$F"&amp;$D159),AND(INDIRECT($C159&amp;"!"&amp;"$G"&amp;$D159)-INDIRECT($C159&amp;"!"&amp;"$F"&amp;$D159)&lt;=0.5,INDIRECT($C159&amp;"!"&amp;"$G"&amp;$D159)=1,INDIRECT($C160&amp;"!"&amp;"$F"&amp;$D160)=0),Calculs!X159,AND(INDIRECT($C160&amp;"!"&amp;"$F"&amp;$D160)=0,INDIRECT($C159&amp;"!"&amp;"$G"&amp;$D159)=1),AH159,TRUE,INDIRECT($C160&amp;"!"&amp;"$F"&amp;$D160))</f>
        <v>0</v>
      </c>
      <c r="X160" cm="1">
        <f t="array" aca="1" ref="X160" ca="1">IF(AND(INDIRECT($C160&amp;"!"&amp;"$G"&amp;$D160)-INDIRECT($C160&amp;"!"&amp;"$F"&amp;$D160)&lt;0.5,INDIRECT($C160&amp;"!"&amp;"$G"&amp;$D160)=1,INDIRECT($C161&amp;"!"&amp;"$F"&amp;$D161)=0),0,IF(OR(INDIRECT($C160&amp;"!"&amp;"$G"&amp;$D160)=1,AND(INDIRECT($C160&amp;"!"&amp;"$G"&amp;$D160)&lt;&gt;1,INDIRECT($C160&amp;"!"&amp;"$G"&amp;$D160)&gt;Calculs!W160+0.5)),Calculs!W160+0.5,INDIRECT($C160&amp;"!"&amp;"$G"&amp;$D160)+ROUND(W160,0)))</f>
        <v>0</v>
      </c>
      <c r="Y160">
        <f t="shared" ca="1" si="67"/>
        <v>0</v>
      </c>
      <c r="Z160" cm="1">
        <f t="array" aca="1" ref="Z160" ca="1">IF(AND(W160=INT(W160),INDIRECT($C160&amp;"!"&amp;"$F"&amp;$D160)&lt;&gt;""),W160+1,ROUNDUP(W160,0))</f>
        <v>0</v>
      </c>
      <c r="AA160">
        <f t="shared" ca="1" si="68"/>
        <v>0</v>
      </c>
      <c r="AB160" t="str">
        <f t="shared" ca="1" si="69"/>
        <v>Oui</v>
      </c>
      <c r="AC160">
        <f t="shared" ca="1" si="70"/>
        <v>0</v>
      </c>
      <c r="AD160" t="str">
        <f t="shared" ca="1" si="10"/>
        <v>Oui</v>
      </c>
      <c r="AE160" t="str">
        <f t="shared" ca="1" si="71"/>
        <v/>
      </c>
      <c r="AF160" t="str">
        <f t="shared" ca="1" si="72"/>
        <v>Non</v>
      </c>
      <c r="AG160" cm="1">
        <f t="array" aca="1" ref="AG160" ca="1">IF(INDIRECT($C160&amp;"!"&amp;"$G"&amp;$D160)-INDIRECT($C160&amp;"!"&amp;"$F"&amp;$D160)&lt;=0.5,0,IF(AND(INDIRECT($C160&amp;"!"&amp;"$F"&amp;$D160)=0,INDIRECT($C159&amp;"!"&amp;"$G"&amp;$D159)=1),X160,INDIRECT($C160&amp;"!"&amp;"$F"&amp;$D160)))</f>
        <v>0</v>
      </c>
      <c r="AH160" cm="1">
        <f t="array" aca="1" ref="AH160" ca="1">IF(INDIRECT($C160&amp;"!"&amp;"$G"&amp;$D160)-INDIRECT($C160&amp;"!"&amp;"$F"&amp;$D160)&lt;=0.5,0,IF(OR(INDIRECT($C160&amp;"!"&amp;"$G"&amp;$D160)=1,AND(INDIRECT($C160&amp;"!"&amp;"$G"&amp;$D160)&lt;&gt;1,INDIRECT($C160&amp;"!"&amp;"$G"&amp;$D160)&gt;Calculs!AG160+0.5)),Calculs!AG160+0.5,INDIRECT($C160&amp;"!"&amp;"$G"&amp;$D160)+ROUND(AG160,0)))</f>
        <v>0</v>
      </c>
      <c r="AI160">
        <f t="shared" ca="1" si="73"/>
        <v>0</v>
      </c>
      <c r="AJ160" cm="1">
        <f t="array" aca="1" ref="AJ160" ca="1">IF(AND(AG160=INT(AG160),INDIRECT($C160&amp;"!"&amp;"$F"&amp;$D160)&lt;&gt;""),AG160+1,ROUNDUP(AG160,0))</f>
        <v>0</v>
      </c>
      <c r="AK160">
        <f t="shared" ca="1" si="74"/>
        <v>0</v>
      </c>
      <c r="AL160" t="str">
        <f t="shared" ca="1" si="75"/>
        <v>Oui</v>
      </c>
      <c r="AM160">
        <f t="shared" ca="1" si="76"/>
        <v>0</v>
      </c>
      <c r="AN160" t="str">
        <f t="shared" ca="1" si="16"/>
        <v>Oui</v>
      </c>
      <c r="AO160" t="str">
        <f t="shared" ca="1" si="77"/>
        <v/>
      </c>
    </row>
    <row r="161" spans="1:41" x14ac:dyDescent="0.25">
      <c r="A161">
        <v>159</v>
      </c>
      <c r="B161">
        <f ca="1">Data!E161</f>
        <v>1</v>
      </c>
      <c r="C161" t="s">
        <v>111</v>
      </c>
      <c r="D161">
        <v>13</v>
      </c>
      <c r="E161" t="str">
        <f t="shared" ca="1" si="37"/>
        <v>Non</v>
      </c>
      <c r="F161" t="str">
        <f ca="1">IF(Data!$D161&gt;=3,"Oui","Non")</f>
        <v>Non</v>
      </c>
      <c r="G161" s="4" t="str" cm="1">
        <f t="array" aca="1" ref="G161" ca="1">IF(OR(AND(Data!$E161=4,ISBLANK(INDIRECT($C161&amp;"!"&amp;"$D"&amp;$D161&amp;":$I"&amp;$D161))),$E161="Oui"),_xlfn.SWITCH(Informations!$E$10,"Oui",0.5,"Non",0.4,"Erreur"),"NA")</f>
        <v>NA</v>
      </c>
      <c r="H161" s="14" cm="1">
        <f t="array" aca="1" ref="H161" ca="1">_xlfn.SWITCH($G161,"NA",(INDIRECT($C161&amp;"!"&amp;"$E"&amp;$D161))-(INDIRECT($C161&amp;"!"&amp;"$D"&amp;$D161)),0.4,$G161,0.5,$G161,"Erreur","Erreur","Erreur")</f>
        <v>0</v>
      </c>
      <c r="I161" cm="1">
        <f t="array" aca="1" ref="I161" ca="1">IF($G161="NA",INDIRECT($C161&amp;"!"&amp;"$H"&amp;$D161)+INDIRECT($C161&amp;"!"&amp;"$I"&amp;$D161)+INDIRECT($C161&amp;"!"&amp;"$J"&amp;$D161),0)</f>
        <v>0</v>
      </c>
      <c r="J161" cm="1">
        <f t="array" aca="1" ref="J161" ca="1">IF($G161="NA",(INDIRECT($C161&amp;"!"&amp;"$K"&amp;$D161)),0)</f>
        <v>0</v>
      </c>
      <c r="K161" s="4">
        <f t="shared" ca="1" si="64"/>
        <v>0</v>
      </c>
      <c r="L161" s="3">
        <f t="shared" ca="1" si="38"/>
        <v>0</v>
      </c>
      <c r="M161" s="5" cm="1">
        <f t="array" aca="1" ref="M161" ca="1">IF((INDIRECT($C161&amp;"!"&amp;"$D"&amp;$D161))="",,_xlfn.IFS(INDIRECT($C161&amp;"!"&amp;"$E"&amp;$D161)&lt;(1/3),INDIRECT($C161&amp;"!"&amp;"$E"&amp;$D161)-INDIRECT($C161&amp;"!"&amp;"$D"&amp;$D161),INDIRECT($C161&amp;"!"&amp;"$E"&amp;$D161)&gt;=(1/3),Data!$H$3-(INDIRECT($C161&amp;"!"&amp;"$D"&amp;$D161))))+INDIRECT($C161&amp;"!"&amp;"$H"&amp;$D161)</f>
        <v>0</v>
      </c>
      <c r="N161" s="5">
        <f t="shared" ca="1" si="39"/>
        <v>0</v>
      </c>
      <c r="O161" s="6">
        <f t="shared" ca="1" si="40"/>
        <v>0</v>
      </c>
      <c r="P161" s="5" cm="1">
        <f t="array" aca="1" ref="P161" ca="1">IF((INDIRECT($C161&amp;"!"&amp;"$D"&amp;$D161))="",,_xlfn.IFS(INDIRECT($C161&amp;"!"&amp;"$D"&amp;$D161)&gt;(2/3),INDIRECT($C161&amp;"!"&amp;"$E"&amp;$D161)-INDIRECT($C161&amp;"!"&amp;"$D"&amp;$D161),INDIRECT($C161&amp;"!"&amp;"$D"&amp;$D161)&lt;=(2/3),INDIRECT($C161&amp;"!"&amp;"$E"&amp;$D161)-Data!$H$4))+INDIRECT($C161&amp;"!"&amp;"$J"&amp;$D161)</f>
        <v>0</v>
      </c>
      <c r="Q161" s="4">
        <f t="shared" ca="1" si="41"/>
        <v>0</v>
      </c>
      <c r="R161" s="6">
        <f t="shared" ca="1" si="42"/>
        <v>0</v>
      </c>
      <c r="S161" s="4">
        <f ca="1">IF(VLOOKUP(A161,Data!B:E,4)&gt;=2,K161,N161+Q161)</f>
        <v>0</v>
      </c>
      <c r="T161" s="4">
        <f ca="1">IF(VLOOKUP(A161,Data!B:E,4)&gt;=2,,K161-N161-Q161)</f>
        <v>0</v>
      </c>
      <c r="V161" t="str">
        <f t="shared" ca="1" si="66"/>
        <v>Non</v>
      </c>
      <c r="W161" cm="1">
        <f t="array" aca="1" ref="W161" ca="1">_xlfn.IFS(AND(INDIRECT($C161&amp;"!"&amp;"$G"&amp;$D161)-INDIRECT($C161&amp;"!"&amp;"$F"&amp;$D161)&lt;0.5,INDIRECT($C161&amp;"!"&amp;"$G"&amp;$D161)=1,INDIRECT($C162&amp;"!"&amp;"$F"&amp;$D162)=0),0,AND(INDIRECT($C160&amp;"!"&amp;"$G"&amp;$D160)-INDIRECT($C160&amp;"!"&amp;"$F"&amp;$D160)&lt;0.5,INDIRECT($C160&amp;"!"&amp;"$G"&amp;$D160)=1,INDIRECT($C161&amp;"!"&amp;"$F"&amp;$D161)=0),INDIRECT($C160&amp;"!"&amp;"$F"&amp;$D160),AND(INDIRECT($C160&amp;"!"&amp;"$G"&amp;$D160)-INDIRECT($C160&amp;"!"&amp;"$F"&amp;$D160)&lt;=0.5,INDIRECT($C160&amp;"!"&amp;"$G"&amp;$D160)=1,INDIRECT($C161&amp;"!"&amp;"$F"&amp;$D161)=0),Calculs!X160,AND(INDIRECT($C161&amp;"!"&amp;"$F"&amp;$D161)=0,INDIRECT($C160&amp;"!"&amp;"$G"&amp;$D160)=1),AH160,TRUE,INDIRECT($C161&amp;"!"&amp;"$F"&amp;$D161))</f>
        <v>0</v>
      </c>
      <c r="X161" cm="1">
        <f t="array" aca="1" ref="X161" ca="1">IF(AND(INDIRECT($C161&amp;"!"&amp;"$G"&amp;$D161)-INDIRECT($C161&amp;"!"&amp;"$F"&amp;$D161)&lt;0.5,INDIRECT($C161&amp;"!"&amp;"$G"&amp;$D161)=1,INDIRECT($C162&amp;"!"&amp;"$F"&amp;$D162)=0),0,IF(OR(INDIRECT($C161&amp;"!"&amp;"$G"&amp;$D161)=1,AND(INDIRECT($C161&amp;"!"&amp;"$G"&amp;$D161)&lt;&gt;1,INDIRECT($C161&amp;"!"&amp;"$G"&amp;$D161)&gt;Calculs!W161+0.5)),Calculs!W161+0.5,INDIRECT($C161&amp;"!"&amp;"$G"&amp;$D161)+ROUND(W161,0)))</f>
        <v>0</v>
      </c>
      <c r="Y161">
        <f t="shared" ca="1" si="67"/>
        <v>0</v>
      </c>
      <c r="Z161" cm="1">
        <f t="array" aca="1" ref="Z161" ca="1">IF(AND(W161=INT(W161),INDIRECT($C161&amp;"!"&amp;"$F"&amp;$D161)&lt;&gt;""),W161+1,ROUNDUP(W161,0))</f>
        <v>0</v>
      </c>
      <c r="AA161">
        <f t="shared" ca="1" si="68"/>
        <v>0</v>
      </c>
      <c r="AB161" t="str">
        <f t="shared" ca="1" si="69"/>
        <v>Oui</v>
      </c>
      <c r="AC161">
        <f t="shared" ca="1" si="70"/>
        <v>0</v>
      </c>
      <c r="AD161" t="str">
        <f t="shared" ca="1" si="10"/>
        <v>Oui</v>
      </c>
      <c r="AE161" t="str">
        <f t="shared" ca="1" si="71"/>
        <v/>
      </c>
      <c r="AF161" t="str">
        <f t="shared" ca="1" si="72"/>
        <v>Non</v>
      </c>
      <c r="AG161" cm="1">
        <f t="array" aca="1" ref="AG161" ca="1">IF(INDIRECT($C161&amp;"!"&amp;"$G"&amp;$D161)-INDIRECT($C161&amp;"!"&amp;"$F"&amp;$D161)&lt;=0.5,0,IF(AND(INDIRECT($C161&amp;"!"&amp;"$F"&amp;$D161)=0,INDIRECT($C160&amp;"!"&amp;"$G"&amp;$D160)=1),X161,INDIRECT($C161&amp;"!"&amp;"$F"&amp;$D161)))</f>
        <v>0</v>
      </c>
      <c r="AH161" cm="1">
        <f t="array" aca="1" ref="AH161" ca="1">IF(INDIRECT($C161&amp;"!"&amp;"$G"&amp;$D161)-INDIRECT($C161&amp;"!"&amp;"$F"&amp;$D161)&lt;=0.5,0,IF(OR(INDIRECT($C161&amp;"!"&amp;"$G"&amp;$D161)=1,AND(INDIRECT($C161&amp;"!"&amp;"$G"&amp;$D161)&lt;&gt;1,INDIRECT($C161&amp;"!"&amp;"$G"&amp;$D161)&gt;Calculs!AG161+0.5)),Calculs!AG161+0.5,INDIRECT($C161&amp;"!"&amp;"$G"&amp;$D161)+ROUND(AG161,0)))</f>
        <v>0</v>
      </c>
      <c r="AI161">
        <f t="shared" ca="1" si="73"/>
        <v>0</v>
      </c>
      <c r="AJ161" cm="1">
        <f t="array" aca="1" ref="AJ161" ca="1">IF(AND(AG161=INT(AG161),INDIRECT($C161&amp;"!"&amp;"$F"&amp;$D161)&lt;&gt;""),AG161+1,ROUNDUP(AG161,0))</f>
        <v>0</v>
      </c>
      <c r="AK161">
        <f t="shared" ca="1" si="74"/>
        <v>0</v>
      </c>
      <c r="AL161" t="str">
        <f t="shared" ca="1" si="75"/>
        <v>Oui</v>
      </c>
      <c r="AM161">
        <f t="shared" ca="1" si="76"/>
        <v>0</v>
      </c>
      <c r="AN161" t="str">
        <f t="shared" ca="1" si="16"/>
        <v>Oui</v>
      </c>
      <c r="AO161" t="str">
        <f t="shared" ca="1" si="77"/>
        <v/>
      </c>
    </row>
    <row r="162" spans="1:41" x14ac:dyDescent="0.25">
      <c r="A162">
        <v>160</v>
      </c>
      <c r="B162">
        <f ca="1">Data!E162</f>
        <v>1</v>
      </c>
      <c r="C162" t="s">
        <v>111</v>
      </c>
      <c r="D162">
        <v>14</v>
      </c>
      <c r="E162" t="str">
        <f t="shared" ca="1" si="37"/>
        <v>Non</v>
      </c>
      <c r="F162" t="str">
        <f ca="1">IF(Data!$D162&gt;=3,"Oui","Non")</f>
        <v>Non</v>
      </c>
      <c r="G162" s="4" t="str" cm="1">
        <f t="array" aca="1" ref="G162" ca="1">IF(OR(AND(Data!$E162=4,ISBLANK(INDIRECT($C162&amp;"!"&amp;"$D"&amp;$D162&amp;":$I"&amp;$D162))),$E162="Oui"),_xlfn.SWITCH(Informations!$E$10,"Oui",0.5,"Non",0.4,"Erreur"),"NA")</f>
        <v>NA</v>
      </c>
      <c r="H162" s="14" cm="1">
        <f t="array" aca="1" ref="H162" ca="1">_xlfn.SWITCH($G162,"NA",(INDIRECT($C162&amp;"!"&amp;"$E"&amp;$D162))-(INDIRECT($C162&amp;"!"&amp;"$D"&amp;$D162)),0.4,$G162,0.5,$G162,"Erreur","Erreur","Erreur")</f>
        <v>0</v>
      </c>
      <c r="I162" cm="1">
        <f t="array" aca="1" ref="I162" ca="1">IF($G162="NA",INDIRECT($C162&amp;"!"&amp;"$H"&amp;$D162)+INDIRECT($C162&amp;"!"&amp;"$I"&amp;$D162)+INDIRECT($C162&amp;"!"&amp;"$J"&amp;$D162),0)</f>
        <v>0</v>
      </c>
      <c r="J162" cm="1">
        <f t="array" aca="1" ref="J162" ca="1">IF($G162="NA",(INDIRECT($C162&amp;"!"&amp;"$K"&amp;$D162)),0)</f>
        <v>0</v>
      </c>
      <c r="K162" s="4">
        <f t="shared" ca="1" si="64"/>
        <v>0</v>
      </c>
      <c r="L162" s="3">
        <f t="shared" ca="1" si="38"/>
        <v>0</v>
      </c>
      <c r="M162" s="5" cm="1">
        <f t="array" aca="1" ref="M162" ca="1">IF((INDIRECT($C162&amp;"!"&amp;"$D"&amp;$D162))="",,_xlfn.IFS(INDIRECT($C162&amp;"!"&amp;"$E"&amp;$D162)&lt;(1/3),INDIRECT($C162&amp;"!"&amp;"$E"&amp;$D162)-INDIRECT($C162&amp;"!"&amp;"$D"&amp;$D162),INDIRECT($C162&amp;"!"&amp;"$E"&amp;$D162)&gt;=(1/3),Data!$H$3-(INDIRECT($C162&amp;"!"&amp;"$D"&amp;$D162))))+INDIRECT($C162&amp;"!"&amp;"$H"&amp;$D162)</f>
        <v>0</v>
      </c>
      <c r="N162" s="5">
        <f t="shared" ca="1" si="39"/>
        <v>0</v>
      </c>
      <c r="O162" s="6">
        <f t="shared" ca="1" si="40"/>
        <v>0</v>
      </c>
      <c r="P162" s="5" cm="1">
        <f t="array" aca="1" ref="P162" ca="1">IF((INDIRECT($C162&amp;"!"&amp;"$D"&amp;$D162))="",,_xlfn.IFS(INDIRECT($C162&amp;"!"&amp;"$D"&amp;$D162)&gt;(2/3),INDIRECT($C162&amp;"!"&amp;"$E"&amp;$D162)-INDIRECT($C162&amp;"!"&amp;"$D"&amp;$D162),INDIRECT($C162&amp;"!"&amp;"$D"&amp;$D162)&lt;=(2/3),INDIRECT($C162&amp;"!"&amp;"$E"&amp;$D162)-Data!$H$4))+INDIRECT($C162&amp;"!"&amp;"$J"&amp;$D162)</f>
        <v>0</v>
      </c>
      <c r="Q162" s="4">
        <f t="shared" ca="1" si="41"/>
        <v>0</v>
      </c>
      <c r="R162" s="6">
        <f t="shared" ca="1" si="42"/>
        <v>0</v>
      </c>
      <c r="S162" s="4">
        <f ca="1">IF(VLOOKUP(A162,Data!B:E,4)&gt;=2,K162,N162+Q162)</f>
        <v>0</v>
      </c>
      <c r="T162" s="4">
        <f ca="1">IF(VLOOKUP(A162,Data!B:E,4)&gt;=2,,K162-N162-Q162)</f>
        <v>0</v>
      </c>
      <c r="V162" t="str">
        <f t="shared" ca="1" si="66"/>
        <v>Non</v>
      </c>
      <c r="W162" cm="1">
        <f t="array" aca="1" ref="W162" ca="1">_xlfn.IFS(AND(INDIRECT($C162&amp;"!"&amp;"$G"&amp;$D162)-INDIRECT($C162&amp;"!"&amp;"$F"&amp;$D162)&lt;0.5,INDIRECT($C162&amp;"!"&amp;"$G"&amp;$D162)=1,INDIRECT($C163&amp;"!"&amp;"$F"&amp;$D163)=0),0,AND(INDIRECT($C161&amp;"!"&amp;"$G"&amp;$D161)-INDIRECT($C161&amp;"!"&amp;"$F"&amp;$D161)&lt;0.5,INDIRECT($C161&amp;"!"&amp;"$G"&amp;$D161)=1,INDIRECT($C162&amp;"!"&amp;"$F"&amp;$D162)=0),INDIRECT($C161&amp;"!"&amp;"$F"&amp;$D161),AND(INDIRECT($C161&amp;"!"&amp;"$G"&amp;$D161)-INDIRECT($C161&amp;"!"&amp;"$F"&amp;$D161)&lt;=0.5,INDIRECT($C161&amp;"!"&amp;"$G"&amp;$D161)=1,INDIRECT($C162&amp;"!"&amp;"$F"&amp;$D162)=0),Calculs!X161,AND(INDIRECT($C162&amp;"!"&amp;"$F"&amp;$D162)=0,INDIRECT($C161&amp;"!"&amp;"$G"&amp;$D161)=1),AH161,TRUE,INDIRECT($C162&amp;"!"&amp;"$F"&amp;$D162))</f>
        <v>0</v>
      </c>
      <c r="X162" cm="1">
        <f t="array" aca="1" ref="X162" ca="1">IF(AND(INDIRECT($C162&amp;"!"&amp;"$G"&amp;$D162)-INDIRECT($C162&amp;"!"&amp;"$F"&amp;$D162)&lt;0.5,INDIRECT($C162&amp;"!"&amp;"$G"&amp;$D162)=1,INDIRECT($C163&amp;"!"&amp;"$F"&amp;$D163)=0),0,IF(OR(INDIRECT($C162&amp;"!"&amp;"$G"&amp;$D162)=1,AND(INDIRECT($C162&amp;"!"&amp;"$G"&amp;$D162)&lt;&gt;1,INDIRECT($C162&amp;"!"&amp;"$G"&amp;$D162)&gt;Calculs!W162+0.5)),Calculs!W162+0.5,INDIRECT($C162&amp;"!"&amp;"$G"&amp;$D162)+ROUND(W162,0)))</f>
        <v>0</v>
      </c>
      <c r="Y162">
        <f t="shared" ca="1" si="67"/>
        <v>0</v>
      </c>
      <c r="Z162" cm="1">
        <f t="array" aca="1" ref="Z162" ca="1">IF(AND(W162=INT(W162),INDIRECT($C162&amp;"!"&amp;"$F"&amp;$D162)&lt;&gt;""),W162+1,ROUNDUP(W162,0))</f>
        <v>0</v>
      </c>
      <c r="AA162">
        <f t="shared" ca="1" si="68"/>
        <v>0</v>
      </c>
      <c r="AB162" t="str">
        <f t="shared" ca="1" si="69"/>
        <v>Oui</v>
      </c>
      <c r="AC162">
        <f t="shared" ca="1" si="70"/>
        <v>0</v>
      </c>
      <c r="AD162" t="str">
        <f t="shared" ca="1" si="10"/>
        <v>Oui</v>
      </c>
      <c r="AE162" t="str">
        <f t="shared" ca="1" si="71"/>
        <v/>
      </c>
      <c r="AF162" t="str">
        <f t="shared" ca="1" si="72"/>
        <v>Non</v>
      </c>
      <c r="AG162" cm="1">
        <f t="array" aca="1" ref="AG162" ca="1">IF(INDIRECT($C162&amp;"!"&amp;"$G"&amp;$D162)-INDIRECT($C162&amp;"!"&amp;"$F"&amp;$D162)&lt;=0.5,0,IF(AND(INDIRECT($C162&amp;"!"&amp;"$F"&amp;$D162)=0,INDIRECT($C161&amp;"!"&amp;"$G"&amp;$D161)=1),X162,INDIRECT($C162&amp;"!"&amp;"$F"&amp;$D162)))</f>
        <v>0</v>
      </c>
      <c r="AH162" cm="1">
        <f t="array" aca="1" ref="AH162" ca="1">IF(INDIRECT($C162&amp;"!"&amp;"$G"&amp;$D162)-INDIRECT($C162&amp;"!"&amp;"$F"&amp;$D162)&lt;=0.5,0,IF(OR(INDIRECT($C162&amp;"!"&amp;"$G"&amp;$D162)=1,AND(INDIRECT($C162&amp;"!"&amp;"$G"&amp;$D162)&lt;&gt;1,INDIRECT($C162&amp;"!"&amp;"$G"&amp;$D162)&gt;Calculs!AG162+0.5)),Calculs!AG162+0.5,INDIRECT($C162&amp;"!"&amp;"$G"&amp;$D162)+ROUND(AG162,0)))</f>
        <v>0</v>
      </c>
      <c r="AI162">
        <f t="shared" ca="1" si="73"/>
        <v>0</v>
      </c>
      <c r="AJ162" cm="1">
        <f t="array" aca="1" ref="AJ162" ca="1">IF(AND(AG162=INT(AG162),INDIRECT($C162&amp;"!"&amp;"$F"&amp;$D162)&lt;&gt;""),AG162+1,ROUNDUP(AG162,0))</f>
        <v>0</v>
      </c>
      <c r="AK162">
        <f t="shared" ca="1" si="74"/>
        <v>0</v>
      </c>
      <c r="AL162" t="str">
        <f t="shared" ca="1" si="75"/>
        <v>Oui</v>
      </c>
      <c r="AM162">
        <f t="shared" ca="1" si="76"/>
        <v>0</v>
      </c>
      <c r="AN162" t="str">
        <f t="shared" ca="1" si="16"/>
        <v>Oui</v>
      </c>
      <c r="AO162" t="str">
        <f t="shared" ca="1" si="77"/>
        <v/>
      </c>
    </row>
    <row r="163" spans="1:41" x14ac:dyDescent="0.25">
      <c r="A163">
        <v>161</v>
      </c>
      <c r="B163">
        <f ca="1">Data!E163</f>
        <v>2</v>
      </c>
      <c r="C163" t="s">
        <v>111</v>
      </c>
      <c r="D163">
        <v>15</v>
      </c>
      <c r="E163" t="str">
        <f t="shared" ca="1" si="37"/>
        <v>Non</v>
      </c>
      <c r="F163" t="str">
        <f ca="1">IF(Data!$D163&gt;=3,"Oui","Non")</f>
        <v>Non</v>
      </c>
      <c r="G163" s="4" t="str" cm="1">
        <f t="array" aca="1" ref="G163" ca="1">IF(OR(AND(Data!$E163=4,ISBLANK(INDIRECT($C163&amp;"!"&amp;"$D"&amp;$D163&amp;":$I"&amp;$D163))),$E163="Oui"),_xlfn.SWITCH(Informations!$E$10,"Oui",0.5,"Non",0.4,"Erreur"),"NA")</f>
        <v>NA</v>
      </c>
      <c r="H163" s="14" cm="1">
        <f t="array" aca="1" ref="H163" ca="1">_xlfn.SWITCH($G163,"NA",(INDIRECT($C163&amp;"!"&amp;"$E"&amp;$D163))-(INDIRECT($C163&amp;"!"&amp;"$D"&amp;$D163)),0.4,$G163,0.5,$G163,"Erreur","Erreur","Erreur")</f>
        <v>0</v>
      </c>
      <c r="I163" cm="1">
        <f t="array" aca="1" ref="I163" ca="1">IF($G163="NA",INDIRECT($C163&amp;"!"&amp;"$H"&amp;$D163)+INDIRECT($C163&amp;"!"&amp;"$I"&amp;$D163)+INDIRECT($C163&amp;"!"&amp;"$J"&amp;$D163),0)</f>
        <v>0</v>
      </c>
      <c r="J163" cm="1">
        <f t="array" aca="1" ref="J163" ca="1">IF($G163="NA",(INDIRECT($C163&amp;"!"&amp;"$K"&amp;$D163)),0)</f>
        <v>0</v>
      </c>
      <c r="K163" s="4">
        <f t="shared" ca="1" si="64"/>
        <v>0</v>
      </c>
      <c r="L163" s="3">
        <f t="shared" ca="1" si="38"/>
        <v>0</v>
      </c>
      <c r="M163" s="5" cm="1">
        <f t="array" aca="1" ref="M163" ca="1">IF((INDIRECT($C163&amp;"!"&amp;"$D"&amp;$D163))="",,_xlfn.IFS(INDIRECT($C163&amp;"!"&amp;"$E"&amp;$D163)&lt;(1/3),INDIRECT($C163&amp;"!"&amp;"$E"&amp;$D163)-INDIRECT($C163&amp;"!"&amp;"$D"&amp;$D163),INDIRECT($C163&amp;"!"&amp;"$E"&amp;$D163)&gt;=(1/3),Data!$H$3-(INDIRECT($C163&amp;"!"&amp;"$D"&amp;$D163))))+INDIRECT($C163&amp;"!"&amp;"$H"&amp;$D163)</f>
        <v>0</v>
      </c>
      <c r="N163" s="5">
        <f t="shared" ca="1" si="39"/>
        <v>0</v>
      </c>
      <c r="O163" s="6">
        <f t="shared" ca="1" si="40"/>
        <v>0</v>
      </c>
      <c r="P163" s="5" cm="1">
        <f t="array" aca="1" ref="P163" ca="1">IF((INDIRECT($C163&amp;"!"&amp;"$D"&amp;$D163))="",,_xlfn.IFS(INDIRECT($C163&amp;"!"&amp;"$D"&amp;$D163)&gt;(2/3),INDIRECT($C163&amp;"!"&amp;"$E"&amp;$D163)-INDIRECT($C163&amp;"!"&amp;"$D"&amp;$D163),INDIRECT($C163&amp;"!"&amp;"$D"&amp;$D163)&lt;=(2/3),INDIRECT($C163&amp;"!"&amp;"$E"&amp;$D163)-Data!$H$4))+INDIRECT($C163&amp;"!"&amp;"$J"&amp;$D163)</f>
        <v>0</v>
      </c>
      <c r="Q163" s="4">
        <f t="shared" ca="1" si="41"/>
        <v>0</v>
      </c>
      <c r="R163" s="6">
        <f t="shared" ca="1" si="42"/>
        <v>0</v>
      </c>
      <c r="S163" s="4">
        <f ca="1">IF(VLOOKUP(A163,Data!B:E,4)&gt;=2,K163,N163+Q163)</f>
        <v>0</v>
      </c>
      <c r="T163" s="4">
        <f ca="1">IF(VLOOKUP(A163,Data!B:E,4)&gt;=2,,K163-N163-Q163)</f>
        <v>0</v>
      </c>
      <c r="V163" t="str">
        <f t="shared" ca="1" si="66"/>
        <v>Non</v>
      </c>
      <c r="W163" cm="1">
        <f t="array" aca="1" ref="W163" ca="1">_xlfn.IFS(AND(INDIRECT($C163&amp;"!"&amp;"$G"&amp;$D163)-INDIRECT($C163&amp;"!"&amp;"$F"&amp;$D163)&lt;0.5,INDIRECT($C163&amp;"!"&amp;"$G"&amp;$D163)=1,INDIRECT($C164&amp;"!"&amp;"$F"&amp;$D164)=0),0,AND(INDIRECT($C162&amp;"!"&amp;"$G"&amp;$D162)-INDIRECT($C162&amp;"!"&amp;"$F"&amp;$D162)&lt;0.5,INDIRECT($C162&amp;"!"&amp;"$G"&amp;$D162)=1,INDIRECT($C163&amp;"!"&amp;"$F"&amp;$D163)=0),INDIRECT($C162&amp;"!"&amp;"$F"&amp;$D162),AND(INDIRECT($C162&amp;"!"&amp;"$G"&amp;$D162)-INDIRECT($C162&amp;"!"&amp;"$F"&amp;$D162)&lt;=0.5,INDIRECT($C162&amp;"!"&amp;"$G"&amp;$D162)=1,INDIRECT($C163&amp;"!"&amp;"$F"&amp;$D163)=0),Calculs!X162,AND(INDIRECT($C163&amp;"!"&amp;"$F"&amp;$D163)=0,INDIRECT($C162&amp;"!"&amp;"$G"&amp;$D162)=1),AH162,TRUE,INDIRECT($C163&amp;"!"&amp;"$F"&amp;$D163))</f>
        <v>0</v>
      </c>
      <c r="X163" cm="1">
        <f t="array" aca="1" ref="X163" ca="1">IF(AND(INDIRECT($C163&amp;"!"&amp;"$G"&amp;$D163)-INDIRECT($C163&amp;"!"&amp;"$F"&amp;$D163)&lt;0.5,INDIRECT($C163&amp;"!"&amp;"$G"&amp;$D163)=1,INDIRECT($C164&amp;"!"&amp;"$F"&amp;$D164)=0),0,IF(OR(INDIRECT($C163&amp;"!"&amp;"$G"&amp;$D163)=1,AND(INDIRECT($C163&amp;"!"&amp;"$G"&amp;$D163)&lt;&gt;1,INDIRECT($C163&amp;"!"&amp;"$G"&amp;$D163)&gt;Calculs!W163+0.5)),Calculs!W163+0.5,INDIRECT($C163&amp;"!"&amp;"$G"&amp;$D163)+ROUND(W163,0)))</f>
        <v>0</v>
      </c>
      <c r="Y163">
        <f t="shared" ca="1" si="67"/>
        <v>0</v>
      </c>
      <c r="Z163" cm="1">
        <f t="array" aca="1" ref="Z163" ca="1">IF(AND(W163=INT(W163),INDIRECT($C163&amp;"!"&amp;"$F"&amp;$D163)&lt;&gt;""),W163+1,ROUNDUP(W163,0))</f>
        <v>0</v>
      </c>
      <c r="AA163">
        <f t="shared" ca="1" si="68"/>
        <v>0</v>
      </c>
      <c r="AB163" t="str">
        <f t="shared" ca="1" si="69"/>
        <v>Oui</v>
      </c>
      <c r="AC163">
        <f t="shared" ca="1" si="70"/>
        <v>0</v>
      </c>
      <c r="AD163" t="str">
        <f t="shared" ca="1" si="10"/>
        <v>Oui</v>
      </c>
      <c r="AE163" t="str">
        <f t="shared" ca="1" si="71"/>
        <v/>
      </c>
      <c r="AF163" t="str">
        <f t="shared" ca="1" si="72"/>
        <v>Non</v>
      </c>
      <c r="AG163" cm="1">
        <f t="array" aca="1" ref="AG163" ca="1">IF(INDIRECT($C163&amp;"!"&amp;"$G"&amp;$D163)-INDIRECT($C163&amp;"!"&amp;"$F"&amp;$D163)&lt;=0.5,0,IF(AND(INDIRECT($C163&amp;"!"&amp;"$F"&amp;$D163)=0,INDIRECT($C162&amp;"!"&amp;"$G"&amp;$D162)=1),X163,INDIRECT($C163&amp;"!"&amp;"$F"&amp;$D163)))</f>
        <v>0</v>
      </c>
      <c r="AH163" cm="1">
        <f t="array" aca="1" ref="AH163" ca="1">IF(INDIRECT($C163&amp;"!"&amp;"$G"&amp;$D163)-INDIRECT($C163&amp;"!"&amp;"$F"&amp;$D163)&lt;=0.5,0,IF(OR(INDIRECT($C163&amp;"!"&amp;"$G"&amp;$D163)=1,AND(INDIRECT($C163&amp;"!"&amp;"$G"&amp;$D163)&lt;&gt;1,INDIRECT($C163&amp;"!"&amp;"$G"&amp;$D163)&gt;Calculs!AG163+0.5)),Calculs!AG163+0.5,INDIRECT($C163&amp;"!"&amp;"$G"&amp;$D163)+ROUND(AG163,0)))</f>
        <v>0</v>
      </c>
      <c r="AI163">
        <f t="shared" ca="1" si="73"/>
        <v>0</v>
      </c>
      <c r="AJ163" cm="1">
        <f t="array" aca="1" ref="AJ163" ca="1">IF(AND(AG163=INT(AG163),INDIRECT($C163&amp;"!"&amp;"$F"&amp;$D163)&lt;&gt;""),AG163+1,ROUNDUP(AG163,0))</f>
        <v>0</v>
      </c>
      <c r="AK163">
        <f t="shared" ca="1" si="74"/>
        <v>0</v>
      </c>
      <c r="AL163" t="str">
        <f t="shared" ca="1" si="75"/>
        <v>Oui</v>
      </c>
      <c r="AM163">
        <f t="shared" ca="1" si="76"/>
        <v>0</v>
      </c>
      <c r="AN163" t="str">
        <f t="shared" ca="1" si="16"/>
        <v>Oui</v>
      </c>
      <c r="AO163" t="str">
        <f t="shared" ca="1" si="77"/>
        <v/>
      </c>
    </row>
    <row r="164" spans="1:41" x14ac:dyDescent="0.25">
      <c r="A164">
        <v>162</v>
      </c>
      <c r="B164">
        <f ca="1">Data!E164</f>
        <v>3</v>
      </c>
      <c r="C164" t="s">
        <v>111</v>
      </c>
      <c r="D164">
        <v>16</v>
      </c>
      <c r="E164" t="str">
        <f t="shared" ca="1" si="37"/>
        <v>Non</v>
      </c>
      <c r="F164" t="str">
        <f ca="1">IF(Data!$D164&gt;=3,"Oui","Non")</f>
        <v>Non</v>
      </c>
      <c r="G164" s="4" t="str" cm="1">
        <f t="array" aca="1" ref="G164" ca="1">IF(OR(AND(Data!$E164=4,ISBLANK(INDIRECT($C164&amp;"!"&amp;"$D"&amp;$D164&amp;":$I"&amp;$D164))),$E164="Oui"),_xlfn.SWITCH(Informations!$E$10,"Oui",0.5,"Non",0.4,"Erreur"),"NA")</f>
        <v>NA</v>
      </c>
      <c r="H164" s="14" cm="1">
        <f t="array" aca="1" ref="H164" ca="1">_xlfn.SWITCH($G164,"NA",(INDIRECT($C164&amp;"!"&amp;"$E"&amp;$D164))-(INDIRECT($C164&amp;"!"&amp;"$D"&amp;$D164)),0.4,$G164,0.5,$G164,"Erreur","Erreur","Erreur")</f>
        <v>0</v>
      </c>
      <c r="I164" cm="1">
        <f t="array" aca="1" ref="I164" ca="1">IF($G164="NA",INDIRECT($C164&amp;"!"&amp;"$H"&amp;$D164)+INDIRECT($C164&amp;"!"&amp;"$I"&amp;$D164)+INDIRECT($C164&amp;"!"&amp;"$J"&amp;$D164),0)</f>
        <v>0</v>
      </c>
      <c r="J164" cm="1">
        <f t="array" aca="1" ref="J164" ca="1">IF($G164="NA",(INDIRECT($C164&amp;"!"&amp;"$K"&amp;$D164)),0)</f>
        <v>0</v>
      </c>
      <c r="K164" s="4">
        <f t="shared" ca="1" si="64"/>
        <v>0</v>
      </c>
      <c r="L164" s="3">
        <f t="shared" ca="1" si="38"/>
        <v>0</v>
      </c>
      <c r="M164" s="5" cm="1">
        <f t="array" aca="1" ref="M164" ca="1">IF((INDIRECT($C164&amp;"!"&amp;"$D"&amp;$D164))="",,_xlfn.IFS(INDIRECT($C164&amp;"!"&amp;"$E"&amp;$D164)&lt;(1/3),INDIRECT($C164&amp;"!"&amp;"$E"&amp;$D164)-INDIRECT($C164&amp;"!"&amp;"$D"&amp;$D164),INDIRECT($C164&amp;"!"&amp;"$E"&amp;$D164)&gt;=(1/3),Data!$H$3-(INDIRECT($C164&amp;"!"&amp;"$D"&amp;$D164))))+INDIRECT($C164&amp;"!"&amp;"$H"&amp;$D164)</f>
        <v>0</v>
      </c>
      <c r="N164" s="5">
        <f t="shared" ca="1" si="39"/>
        <v>0</v>
      </c>
      <c r="O164" s="6">
        <f t="shared" ca="1" si="40"/>
        <v>0</v>
      </c>
      <c r="P164" s="5" cm="1">
        <f t="array" aca="1" ref="P164" ca="1">IF((INDIRECT($C164&amp;"!"&amp;"$D"&amp;$D164))="",,_xlfn.IFS(INDIRECT($C164&amp;"!"&amp;"$D"&amp;$D164)&gt;(2/3),INDIRECT($C164&amp;"!"&amp;"$E"&amp;$D164)-INDIRECT($C164&amp;"!"&amp;"$D"&amp;$D164),INDIRECT($C164&amp;"!"&amp;"$D"&amp;$D164)&lt;=(2/3),INDIRECT($C164&amp;"!"&amp;"$E"&amp;$D164)-Data!$H$4))+INDIRECT($C164&amp;"!"&amp;"$J"&amp;$D164)</f>
        <v>0</v>
      </c>
      <c r="Q164" s="4">
        <f t="shared" ca="1" si="41"/>
        <v>0</v>
      </c>
      <c r="R164" s="6">
        <f t="shared" ca="1" si="42"/>
        <v>0</v>
      </c>
      <c r="S164" s="4">
        <f ca="1">IF(VLOOKUP(A164,Data!B:E,4)&gt;=2,K164,N164+Q164)</f>
        <v>0</v>
      </c>
      <c r="T164" s="4">
        <f ca="1">IF(VLOOKUP(A164,Data!B:E,4)&gt;=2,,K164-N164-Q164)</f>
        <v>0</v>
      </c>
      <c r="V164" t="str">
        <f t="shared" ca="1" si="66"/>
        <v>Non</v>
      </c>
      <c r="W164" cm="1">
        <f t="array" aca="1" ref="W164" ca="1">_xlfn.IFS(AND(INDIRECT($C164&amp;"!"&amp;"$G"&amp;$D164)-INDIRECT($C164&amp;"!"&amp;"$F"&amp;$D164)&lt;0.5,INDIRECT($C164&amp;"!"&amp;"$G"&amp;$D164)=1,INDIRECT($C165&amp;"!"&amp;"$F"&amp;$D165)=0),0,AND(INDIRECT($C163&amp;"!"&amp;"$G"&amp;$D163)-INDIRECT($C163&amp;"!"&amp;"$F"&amp;$D163)&lt;0.5,INDIRECT($C163&amp;"!"&amp;"$G"&amp;$D163)=1,INDIRECT($C164&amp;"!"&amp;"$F"&amp;$D164)=0),INDIRECT($C163&amp;"!"&amp;"$F"&amp;$D163),AND(INDIRECT($C163&amp;"!"&amp;"$G"&amp;$D163)-INDIRECT($C163&amp;"!"&amp;"$F"&amp;$D163)&lt;=0.5,INDIRECT($C163&amp;"!"&amp;"$G"&amp;$D163)=1,INDIRECT($C164&amp;"!"&amp;"$F"&amp;$D164)=0),Calculs!X163,AND(INDIRECT($C164&amp;"!"&amp;"$F"&amp;$D164)=0,INDIRECT($C163&amp;"!"&amp;"$G"&amp;$D163)=1),AH163,TRUE,INDIRECT($C164&amp;"!"&amp;"$F"&amp;$D164))</f>
        <v>0</v>
      </c>
      <c r="X164" cm="1">
        <f t="array" aca="1" ref="X164" ca="1">IF(AND(INDIRECT($C164&amp;"!"&amp;"$G"&amp;$D164)-INDIRECT($C164&amp;"!"&amp;"$F"&amp;$D164)&lt;0.5,INDIRECT($C164&amp;"!"&amp;"$G"&amp;$D164)=1,INDIRECT($C165&amp;"!"&amp;"$F"&amp;$D165)=0),0,IF(OR(INDIRECT($C164&amp;"!"&amp;"$G"&amp;$D164)=1,AND(INDIRECT($C164&amp;"!"&amp;"$G"&amp;$D164)&lt;&gt;1,INDIRECT($C164&amp;"!"&amp;"$G"&amp;$D164)&gt;Calculs!W164+0.5)),Calculs!W164+0.5,INDIRECT($C164&amp;"!"&amp;"$G"&amp;$D164)+ROUND(W164,0)))</f>
        <v>0</v>
      </c>
      <c r="Y164">
        <f t="shared" ca="1" si="67"/>
        <v>0</v>
      </c>
      <c r="Z164" cm="1">
        <f t="array" aca="1" ref="Z164" ca="1">IF(AND(W164=INT(W164),INDIRECT($C164&amp;"!"&amp;"$F"&amp;$D164)&lt;&gt;""),W164+1,ROUNDUP(W164,0))</f>
        <v>0</v>
      </c>
      <c r="AA164">
        <f t="shared" ca="1" si="68"/>
        <v>0</v>
      </c>
      <c r="AB164" t="str">
        <f t="shared" ca="1" si="69"/>
        <v>Oui</v>
      </c>
      <c r="AC164">
        <f t="shared" ca="1" si="70"/>
        <v>0</v>
      </c>
      <c r="AD164" t="str">
        <f t="shared" ca="1" si="10"/>
        <v>Oui</v>
      </c>
      <c r="AE164" t="str">
        <f t="shared" ca="1" si="71"/>
        <v/>
      </c>
      <c r="AF164" t="str">
        <f t="shared" ca="1" si="72"/>
        <v>Non</v>
      </c>
      <c r="AG164" cm="1">
        <f t="array" aca="1" ref="AG164" ca="1">IF(INDIRECT($C164&amp;"!"&amp;"$G"&amp;$D164)-INDIRECT($C164&amp;"!"&amp;"$F"&amp;$D164)&lt;=0.5,0,IF(AND(INDIRECT($C164&amp;"!"&amp;"$F"&amp;$D164)=0,INDIRECT($C163&amp;"!"&amp;"$G"&amp;$D163)=1),X164,INDIRECT($C164&amp;"!"&amp;"$F"&amp;$D164)))</f>
        <v>0</v>
      </c>
      <c r="AH164" cm="1">
        <f t="array" aca="1" ref="AH164" ca="1">IF(INDIRECT($C164&amp;"!"&amp;"$G"&amp;$D164)-INDIRECT($C164&amp;"!"&amp;"$F"&amp;$D164)&lt;=0.5,0,IF(OR(INDIRECT($C164&amp;"!"&amp;"$G"&amp;$D164)=1,AND(INDIRECT($C164&amp;"!"&amp;"$G"&amp;$D164)&lt;&gt;1,INDIRECT($C164&amp;"!"&amp;"$G"&amp;$D164)&gt;Calculs!AG164+0.5)),Calculs!AG164+0.5,INDIRECT($C164&amp;"!"&amp;"$G"&amp;$D164)+ROUND(AG164,0)))</f>
        <v>0</v>
      </c>
      <c r="AI164">
        <f t="shared" ca="1" si="73"/>
        <v>0</v>
      </c>
      <c r="AJ164" cm="1">
        <f t="array" aca="1" ref="AJ164" ca="1">IF(AND(AG164=INT(AG164),INDIRECT($C164&amp;"!"&amp;"$F"&amp;$D164)&lt;&gt;""),AG164+1,ROUNDUP(AG164,0))</f>
        <v>0</v>
      </c>
      <c r="AK164">
        <f t="shared" ca="1" si="74"/>
        <v>0</v>
      </c>
      <c r="AL164" t="str">
        <f t="shared" ca="1" si="75"/>
        <v>Oui</v>
      </c>
      <c r="AM164">
        <f t="shared" ca="1" si="76"/>
        <v>0</v>
      </c>
      <c r="AN164" t="str">
        <f t="shared" ca="1" si="16"/>
        <v>Oui</v>
      </c>
      <c r="AO164" t="str">
        <f t="shared" ca="1" si="77"/>
        <v/>
      </c>
    </row>
    <row r="165" spans="1:41" x14ac:dyDescent="0.25">
      <c r="A165">
        <v>163</v>
      </c>
      <c r="B165">
        <f ca="1">Data!E165</f>
        <v>1</v>
      </c>
      <c r="C165" t="s">
        <v>111</v>
      </c>
      <c r="D165">
        <v>17</v>
      </c>
      <c r="E165" t="str">
        <f t="shared" ca="1" si="37"/>
        <v>Non</v>
      </c>
      <c r="F165" t="str">
        <f ca="1">IF(Data!$D165&gt;=3,"Oui","Non")</f>
        <v>Non</v>
      </c>
      <c r="G165" s="4" t="str" cm="1">
        <f t="array" aca="1" ref="G165" ca="1">IF(OR(AND(Data!$E165=4,ISBLANK(INDIRECT($C165&amp;"!"&amp;"$D"&amp;$D165&amp;":$I"&amp;$D165))),$E165="Oui"),_xlfn.SWITCH(Informations!$E$10,"Oui",0.5,"Non",0.4,"Erreur"),"NA")</f>
        <v>NA</v>
      </c>
      <c r="H165" s="14" cm="1">
        <f t="array" aca="1" ref="H165" ca="1">_xlfn.SWITCH($G165,"NA",(INDIRECT($C165&amp;"!"&amp;"$E"&amp;$D165))-(INDIRECT($C165&amp;"!"&amp;"$D"&amp;$D165)),0.4,$G165,0.5,$G165,"Erreur","Erreur","Erreur")</f>
        <v>0</v>
      </c>
      <c r="I165" cm="1">
        <f t="array" aca="1" ref="I165" ca="1">IF($G165="NA",INDIRECT($C165&amp;"!"&amp;"$H"&amp;$D165)+INDIRECT($C165&amp;"!"&amp;"$I"&amp;$D165)+INDIRECT($C165&amp;"!"&amp;"$J"&amp;$D165),0)</f>
        <v>0</v>
      </c>
      <c r="J165" cm="1">
        <f t="array" aca="1" ref="J165" ca="1">IF($G165="NA",(INDIRECT($C165&amp;"!"&amp;"$K"&amp;$D165)),0)</f>
        <v>0</v>
      </c>
      <c r="K165" s="4">
        <f t="shared" ca="1" si="64"/>
        <v>0</v>
      </c>
      <c r="L165" s="3">
        <f t="shared" ca="1" si="38"/>
        <v>0</v>
      </c>
      <c r="M165" s="5" cm="1">
        <f t="array" aca="1" ref="M165" ca="1">IF((INDIRECT($C165&amp;"!"&amp;"$D"&amp;$D165))="",,_xlfn.IFS(INDIRECT($C165&amp;"!"&amp;"$E"&amp;$D165)&lt;(1/3),INDIRECT($C165&amp;"!"&amp;"$E"&amp;$D165)-INDIRECT($C165&amp;"!"&amp;"$D"&amp;$D165),INDIRECT($C165&amp;"!"&amp;"$E"&amp;$D165)&gt;=(1/3),Data!$H$3-(INDIRECT($C165&amp;"!"&amp;"$D"&amp;$D165))))+INDIRECT($C165&amp;"!"&amp;"$H"&amp;$D165)</f>
        <v>0</v>
      </c>
      <c r="N165" s="5">
        <f t="shared" ca="1" si="39"/>
        <v>0</v>
      </c>
      <c r="O165" s="6">
        <f t="shared" ca="1" si="40"/>
        <v>0</v>
      </c>
      <c r="P165" s="5" cm="1">
        <f t="array" aca="1" ref="P165" ca="1">IF((INDIRECT($C165&amp;"!"&amp;"$D"&amp;$D165))="",,_xlfn.IFS(INDIRECT($C165&amp;"!"&amp;"$D"&amp;$D165)&gt;(2/3),INDIRECT($C165&amp;"!"&amp;"$E"&amp;$D165)-INDIRECT($C165&amp;"!"&amp;"$D"&amp;$D165),INDIRECT($C165&amp;"!"&amp;"$D"&amp;$D165)&lt;=(2/3),INDIRECT($C165&amp;"!"&amp;"$E"&amp;$D165)-Data!$H$4))+INDIRECT($C165&amp;"!"&amp;"$J"&amp;$D165)</f>
        <v>0</v>
      </c>
      <c r="Q165" s="4">
        <f t="shared" ca="1" si="41"/>
        <v>0</v>
      </c>
      <c r="R165" s="6">
        <f t="shared" ca="1" si="42"/>
        <v>0</v>
      </c>
      <c r="S165" s="4">
        <f ca="1">IF(VLOOKUP(A165,Data!B:E,4)&gt;=2,K165,N165+Q165)</f>
        <v>0</v>
      </c>
      <c r="T165" s="4">
        <f ca="1">IF(VLOOKUP(A165,Data!B:E,4)&gt;=2,,K165-N165-Q165)</f>
        <v>0</v>
      </c>
      <c r="V165" t="str">
        <f t="shared" ca="1" si="66"/>
        <v>Non</v>
      </c>
      <c r="W165" cm="1">
        <f t="array" aca="1" ref="W165" ca="1">_xlfn.IFS(AND(INDIRECT($C165&amp;"!"&amp;"$G"&amp;$D165)-INDIRECT($C165&amp;"!"&amp;"$F"&amp;$D165)&lt;0.5,INDIRECT($C165&amp;"!"&amp;"$G"&amp;$D165)=1,INDIRECT($C166&amp;"!"&amp;"$F"&amp;$D166)=0),0,AND(INDIRECT($C164&amp;"!"&amp;"$G"&amp;$D164)-INDIRECT($C164&amp;"!"&amp;"$F"&amp;$D164)&lt;0.5,INDIRECT($C164&amp;"!"&amp;"$G"&amp;$D164)=1,INDIRECT($C165&amp;"!"&amp;"$F"&amp;$D165)=0),INDIRECT($C164&amp;"!"&amp;"$F"&amp;$D164),AND(INDIRECT($C164&amp;"!"&amp;"$G"&amp;$D164)-INDIRECT($C164&amp;"!"&amp;"$F"&amp;$D164)&lt;=0.5,INDIRECT($C164&amp;"!"&amp;"$G"&amp;$D164)=1,INDIRECT($C165&amp;"!"&amp;"$F"&amp;$D165)=0),Calculs!X164,AND(INDIRECT($C165&amp;"!"&amp;"$F"&amp;$D165)=0,INDIRECT($C164&amp;"!"&amp;"$G"&amp;$D164)=1),AH164,TRUE,INDIRECT($C165&amp;"!"&amp;"$F"&amp;$D165))</f>
        <v>0</v>
      </c>
      <c r="X165" cm="1">
        <f t="array" aca="1" ref="X165" ca="1">IF(AND(INDIRECT($C165&amp;"!"&amp;"$G"&amp;$D165)-INDIRECT($C165&amp;"!"&amp;"$F"&amp;$D165)&lt;0.5,INDIRECT($C165&amp;"!"&amp;"$G"&amp;$D165)=1,INDIRECT($C166&amp;"!"&amp;"$F"&amp;$D166)=0),0,IF(OR(INDIRECT($C165&amp;"!"&amp;"$G"&amp;$D165)=1,AND(INDIRECT($C165&amp;"!"&amp;"$G"&amp;$D165)&lt;&gt;1,INDIRECT($C165&amp;"!"&amp;"$G"&amp;$D165)&gt;Calculs!W165+0.5)),Calculs!W165+0.5,INDIRECT($C165&amp;"!"&amp;"$G"&amp;$D165)+ROUND(W165,0)))</f>
        <v>0</v>
      </c>
      <c r="Y165">
        <f t="shared" ca="1" si="67"/>
        <v>0</v>
      </c>
      <c r="Z165" cm="1">
        <f t="array" aca="1" ref="Z165" ca="1">IF(AND(W165=INT(W165),INDIRECT($C165&amp;"!"&amp;"$F"&amp;$D165)&lt;&gt;""),W165+1,ROUNDUP(W165,0))</f>
        <v>0</v>
      </c>
      <c r="AA165">
        <f t="shared" ca="1" si="68"/>
        <v>0</v>
      </c>
      <c r="AB165" t="str">
        <f t="shared" ca="1" si="69"/>
        <v>Oui</v>
      </c>
      <c r="AC165">
        <f t="shared" ca="1" si="70"/>
        <v>0</v>
      </c>
      <c r="AD165" t="str">
        <f t="shared" ca="1" si="10"/>
        <v>Oui</v>
      </c>
      <c r="AE165" t="str">
        <f t="shared" ca="1" si="71"/>
        <v/>
      </c>
      <c r="AF165" t="str">
        <f t="shared" ca="1" si="72"/>
        <v>Non</v>
      </c>
      <c r="AG165" cm="1">
        <f t="array" aca="1" ref="AG165" ca="1">IF(INDIRECT($C165&amp;"!"&amp;"$G"&amp;$D165)-INDIRECT($C165&amp;"!"&amp;"$F"&amp;$D165)&lt;=0.5,0,IF(AND(INDIRECT($C165&amp;"!"&amp;"$F"&amp;$D165)=0,INDIRECT($C164&amp;"!"&amp;"$G"&amp;$D164)=1),X165,INDIRECT($C165&amp;"!"&amp;"$F"&amp;$D165)))</f>
        <v>0</v>
      </c>
      <c r="AH165" cm="1">
        <f t="array" aca="1" ref="AH165" ca="1">IF(INDIRECT($C165&amp;"!"&amp;"$G"&amp;$D165)-INDIRECT($C165&amp;"!"&amp;"$F"&amp;$D165)&lt;=0.5,0,IF(OR(INDIRECT($C165&amp;"!"&amp;"$G"&amp;$D165)=1,AND(INDIRECT($C165&amp;"!"&amp;"$G"&amp;$D165)&lt;&gt;1,INDIRECT($C165&amp;"!"&amp;"$G"&amp;$D165)&gt;Calculs!AG165+0.5)),Calculs!AG165+0.5,INDIRECT($C165&amp;"!"&amp;"$G"&amp;$D165)+ROUND(AG165,0)))</f>
        <v>0</v>
      </c>
      <c r="AI165">
        <f t="shared" ca="1" si="73"/>
        <v>0</v>
      </c>
      <c r="AJ165" cm="1">
        <f t="array" aca="1" ref="AJ165" ca="1">IF(AND(AG165=INT(AG165),INDIRECT($C165&amp;"!"&amp;"$F"&amp;$D165)&lt;&gt;""),AG165+1,ROUNDUP(AG165,0))</f>
        <v>0</v>
      </c>
      <c r="AK165">
        <f t="shared" ca="1" si="74"/>
        <v>0</v>
      </c>
      <c r="AL165" t="str">
        <f t="shared" ca="1" si="75"/>
        <v>Oui</v>
      </c>
      <c r="AM165">
        <f t="shared" ca="1" si="76"/>
        <v>0</v>
      </c>
      <c r="AN165" t="str">
        <f t="shared" ca="1" si="16"/>
        <v>Oui</v>
      </c>
      <c r="AO165" t="str">
        <f t="shared" ca="1" si="77"/>
        <v/>
      </c>
    </row>
    <row r="166" spans="1:41" x14ac:dyDescent="0.25">
      <c r="A166">
        <v>164</v>
      </c>
      <c r="B166">
        <f ca="1">Data!E166</f>
        <v>1</v>
      </c>
      <c r="C166" t="s">
        <v>111</v>
      </c>
      <c r="D166">
        <v>18</v>
      </c>
      <c r="E166" t="str">
        <f t="shared" ca="1" si="37"/>
        <v>Non</v>
      </c>
      <c r="F166" t="str">
        <f ca="1">IF(Data!$D166&gt;=3,"Oui","Non")</f>
        <v>Non</v>
      </c>
      <c r="G166" s="4" t="str" cm="1">
        <f t="array" aca="1" ref="G166" ca="1">IF(OR(AND(Data!$E166=4,ISBLANK(INDIRECT($C166&amp;"!"&amp;"$D"&amp;$D166&amp;":$I"&amp;$D166))),$E166="Oui"),_xlfn.SWITCH(Informations!$E$10,"Oui",0.5,"Non",0.4,"Erreur"),"NA")</f>
        <v>NA</v>
      </c>
      <c r="H166" s="14" cm="1">
        <f t="array" aca="1" ref="H166" ca="1">_xlfn.SWITCH($G166,"NA",(INDIRECT($C166&amp;"!"&amp;"$E"&amp;$D166))-(INDIRECT($C166&amp;"!"&amp;"$D"&amp;$D166)),0.4,$G166,0.5,$G166,"Erreur","Erreur","Erreur")</f>
        <v>0</v>
      </c>
      <c r="I166" cm="1">
        <f t="array" aca="1" ref="I166" ca="1">IF($G166="NA",INDIRECT($C166&amp;"!"&amp;"$H"&amp;$D166)+INDIRECT($C166&amp;"!"&amp;"$I"&amp;$D166)+INDIRECT($C166&amp;"!"&amp;"$J"&amp;$D166),0)</f>
        <v>0</v>
      </c>
      <c r="J166" cm="1">
        <f t="array" aca="1" ref="J166" ca="1">IF($G166="NA",(INDIRECT($C166&amp;"!"&amp;"$K"&amp;$D166)),0)</f>
        <v>0</v>
      </c>
      <c r="K166" s="4">
        <f t="shared" ca="1" si="64"/>
        <v>0</v>
      </c>
      <c r="L166" s="3">
        <f t="shared" ca="1" si="38"/>
        <v>0</v>
      </c>
      <c r="M166" s="5" cm="1">
        <f t="array" aca="1" ref="M166" ca="1">IF((INDIRECT($C166&amp;"!"&amp;"$D"&amp;$D166))="",,_xlfn.IFS(INDIRECT($C166&amp;"!"&amp;"$E"&amp;$D166)&lt;(1/3),INDIRECT($C166&amp;"!"&amp;"$E"&amp;$D166)-INDIRECT($C166&amp;"!"&amp;"$D"&amp;$D166),INDIRECT($C166&amp;"!"&amp;"$E"&amp;$D166)&gt;=(1/3),Data!$H$3-(INDIRECT($C166&amp;"!"&amp;"$D"&amp;$D166))))+INDIRECT($C166&amp;"!"&amp;"$H"&amp;$D166)</f>
        <v>0</v>
      </c>
      <c r="N166" s="5">
        <f t="shared" ca="1" si="39"/>
        <v>0</v>
      </c>
      <c r="O166" s="6">
        <f t="shared" ca="1" si="40"/>
        <v>0</v>
      </c>
      <c r="P166" s="5" cm="1">
        <f t="array" aca="1" ref="P166" ca="1">IF((INDIRECT($C166&amp;"!"&amp;"$D"&amp;$D166))="",,_xlfn.IFS(INDIRECT($C166&amp;"!"&amp;"$D"&amp;$D166)&gt;(2/3),INDIRECT($C166&amp;"!"&amp;"$E"&amp;$D166)-INDIRECT($C166&amp;"!"&amp;"$D"&amp;$D166),INDIRECT($C166&amp;"!"&amp;"$D"&amp;$D166)&lt;=(2/3),INDIRECT($C166&amp;"!"&amp;"$E"&amp;$D166)-Data!$H$4))+INDIRECT($C166&amp;"!"&amp;"$J"&amp;$D166)</f>
        <v>0</v>
      </c>
      <c r="Q166" s="4">
        <f t="shared" ca="1" si="41"/>
        <v>0</v>
      </c>
      <c r="R166" s="6">
        <f t="shared" ca="1" si="42"/>
        <v>0</v>
      </c>
      <c r="S166" s="4">
        <f ca="1">IF(VLOOKUP(A166,Data!B:E,4)&gt;=2,K166,N166+Q166)</f>
        <v>0</v>
      </c>
      <c r="T166" s="4">
        <f ca="1">IF(VLOOKUP(A166,Data!B:E,4)&gt;=2,,K166-N166-Q166)</f>
        <v>0</v>
      </c>
      <c r="U166" s="4">
        <f t="shared" ref="U166" ca="1" si="82">SUM(K160:K166)</f>
        <v>0</v>
      </c>
      <c r="V166" t="str">
        <f t="shared" ca="1" si="66"/>
        <v>Non</v>
      </c>
      <c r="W166" cm="1">
        <f t="array" aca="1" ref="W166" ca="1">_xlfn.IFS(AND(INDIRECT($C166&amp;"!"&amp;"$G"&amp;$D166)-INDIRECT($C166&amp;"!"&amp;"$F"&amp;$D166)&lt;0.5,INDIRECT($C166&amp;"!"&amp;"$G"&amp;$D166)=1,INDIRECT($C167&amp;"!"&amp;"$F"&amp;$D167)=0),0,AND(INDIRECT($C165&amp;"!"&amp;"$G"&amp;$D165)-INDIRECT($C165&amp;"!"&amp;"$F"&amp;$D165)&lt;0.5,INDIRECT($C165&amp;"!"&amp;"$G"&amp;$D165)=1,INDIRECT($C166&amp;"!"&amp;"$F"&amp;$D166)=0),INDIRECT($C165&amp;"!"&amp;"$F"&amp;$D165),AND(INDIRECT($C165&amp;"!"&amp;"$G"&amp;$D165)-INDIRECT($C165&amp;"!"&amp;"$F"&amp;$D165)&lt;=0.5,INDIRECT($C165&amp;"!"&amp;"$G"&amp;$D165)=1,INDIRECT($C166&amp;"!"&amp;"$F"&amp;$D166)=0),Calculs!X165,AND(INDIRECT($C166&amp;"!"&amp;"$F"&amp;$D166)=0,INDIRECT($C165&amp;"!"&amp;"$G"&amp;$D165)=1),AH165,TRUE,INDIRECT($C166&amp;"!"&amp;"$F"&amp;$D166))</f>
        <v>0</v>
      </c>
      <c r="X166" cm="1">
        <f t="array" aca="1" ref="X166" ca="1">IF(AND(INDIRECT($C166&amp;"!"&amp;"$G"&amp;$D166)-INDIRECT($C166&amp;"!"&amp;"$F"&amp;$D166)&lt;0.5,INDIRECT($C166&amp;"!"&amp;"$G"&amp;$D166)=1,INDIRECT($C167&amp;"!"&amp;"$F"&amp;$D167)=0),0,IF(OR(INDIRECT($C166&amp;"!"&amp;"$G"&amp;$D166)=1,AND(INDIRECT($C166&amp;"!"&amp;"$G"&amp;$D166)&lt;&gt;1,INDIRECT($C166&amp;"!"&amp;"$G"&amp;$D166)&gt;Calculs!W166+0.5)),Calculs!W166+0.5,INDIRECT($C166&amp;"!"&amp;"$G"&amp;$D166)+ROUND(W166,0)))</f>
        <v>0</v>
      </c>
      <c r="Y166">
        <f t="shared" ca="1" si="67"/>
        <v>0</v>
      </c>
      <c r="Z166" cm="1">
        <f t="array" aca="1" ref="Z166" ca="1">IF(AND(W166=INT(W166),INDIRECT($C166&amp;"!"&amp;"$F"&amp;$D166)&lt;&gt;""),W166+1,ROUNDUP(W166,0))</f>
        <v>0</v>
      </c>
      <c r="AA166">
        <f t="shared" ca="1" si="68"/>
        <v>0</v>
      </c>
      <c r="AB166" t="str">
        <f t="shared" ca="1" si="69"/>
        <v>Oui</v>
      </c>
      <c r="AC166">
        <f t="shared" ca="1" si="70"/>
        <v>0</v>
      </c>
      <c r="AD166" t="str">
        <f t="shared" ca="1" si="10"/>
        <v>Oui</v>
      </c>
      <c r="AE166" t="str">
        <f t="shared" ca="1" si="71"/>
        <v/>
      </c>
      <c r="AF166" t="str">
        <f t="shared" ca="1" si="72"/>
        <v>Non</v>
      </c>
      <c r="AG166" cm="1">
        <f t="array" aca="1" ref="AG166" ca="1">IF(INDIRECT($C166&amp;"!"&amp;"$G"&amp;$D166)-INDIRECT($C166&amp;"!"&amp;"$F"&amp;$D166)&lt;=0.5,0,IF(AND(INDIRECT($C166&amp;"!"&amp;"$F"&amp;$D166)=0,INDIRECT($C165&amp;"!"&amp;"$G"&amp;$D165)=1),X166,INDIRECT($C166&amp;"!"&amp;"$F"&amp;$D166)))</f>
        <v>0</v>
      </c>
      <c r="AH166" cm="1">
        <f t="array" aca="1" ref="AH166" ca="1">IF(INDIRECT($C166&amp;"!"&amp;"$G"&amp;$D166)-INDIRECT($C166&amp;"!"&amp;"$F"&amp;$D166)&lt;=0.5,0,IF(OR(INDIRECT($C166&amp;"!"&amp;"$G"&amp;$D166)=1,AND(INDIRECT($C166&amp;"!"&amp;"$G"&amp;$D166)&lt;&gt;1,INDIRECT($C166&amp;"!"&amp;"$G"&amp;$D166)&gt;Calculs!AG166+0.5)),Calculs!AG166+0.5,INDIRECT($C166&amp;"!"&amp;"$G"&amp;$D166)+ROUND(AG166,0)))</f>
        <v>0</v>
      </c>
      <c r="AI166">
        <f t="shared" ca="1" si="73"/>
        <v>0</v>
      </c>
      <c r="AJ166" cm="1">
        <f t="array" aca="1" ref="AJ166" ca="1">IF(AND(AG166=INT(AG166),INDIRECT($C166&amp;"!"&amp;"$F"&amp;$D166)&lt;&gt;""),AG166+1,ROUNDUP(AG166,0))</f>
        <v>0</v>
      </c>
      <c r="AK166">
        <f t="shared" ca="1" si="74"/>
        <v>0</v>
      </c>
      <c r="AL166" t="str">
        <f t="shared" ca="1" si="75"/>
        <v>Oui</v>
      </c>
      <c r="AM166">
        <f t="shared" ca="1" si="76"/>
        <v>0</v>
      </c>
      <c r="AN166" t="str">
        <f t="shared" ca="1" si="16"/>
        <v>Oui</v>
      </c>
      <c r="AO166" t="str">
        <f t="shared" ca="1" si="77"/>
        <v/>
      </c>
    </row>
    <row r="167" spans="1:41" x14ac:dyDescent="0.25">
      <c r="A167">
        <v>165</v>
      </c>
      <c r="B167">
        <f ca="1">Data!E167</f>
        <v>1</v>
      </c>
      <c r="C167" t="s">
        <v>111</v>
      </c>
      <c r="D167">
        <v>19</v>
      </c>
      <c r="E167" t="str">
        <f t="shared" ca="1" si="37"/>
        <v>Non</v>
      </c>
      <c r="F167" t="str">
        <f ca="1">IF(Data!$D167&gt;=3,"Oui","Non")</f>
        <v>Non</v>
      </c>
      <c r="G167" s="4" t="str" cm="1">
        <f t="array" aca="1" ref="G167" ca="1">IF(OR(AND(Data!$E167=4,ISBLANK(INDIRECT($C167&amp;"!"&amp;"$D"&amp;$D167&amp;":$I"&amp;$D167))),$E167="Oui"),_xlfn.SWITCH(Informations!$E$10,"Oui",0.5,"Non",0.4,"Erreur"),"NA")</f>
        <v>NA</v>
      </c>
      <c r="H167" s="14" cm="1">
        <f t="array" aca="1" ref="H167" ca="1">_xlfn.SWITCH($G167,"NA",(INDIRECT($C167&amp;"!"&amp;"$E"&amp;$D167))-(INDIRECT($C167&amp;"!"&amp;"$D"&amp;$D167)),0.4,$G167,0.5,$G167,"Erreur","Erreur","Erreur")</f>
        <v>0</v>
      </c>
      <c r="I167" cm="1">
        <f t="array" aca="1" ref="I167" ca="1">IF($G167="NA",INDIRECT($C167&amp;"!"&amp;"$H"&amp;$D167)+INDIRECT($C167&amp;"!"&amp;"$I"&amp;$D167)+INDIRECT($C167&amp;"!"&amp;"$J"&amp;$D167),0)</f>
        <v>0</v>
      </c>
      <c r="J167" cm="1">
        <f t="array" aca="1" ref="J167" ca="1">IF($G167="NA",(INDIRECT($C167&amp;"!"&amp;"$K"&amp;$D167)),0)</f>
        <v>0</v>
      </c>
      <c r="K167" s="4">
        <f t="shared" ca="1" si="64"/>
        <v>0</v>
      </c>
      <c r="L167" s="3">
        <f t="shared" ca="1" si="38"/>
        <v>0</v>
      </c>
      <c r="M167" s="5" cm="1">
        <f t="array" aca="1" ref="M167" ca="1">IF((INDIRECT($C167&amp;"!"&amp;"$D"&amp;$D167))="",,_xlfn.IFS(INDIRECT($C167&amp;"!"&amp;"$E"&amp;$D167)&lt;(1/3),INDIRECT($C167&amp;"!"&amp;"$E"&amp;$D167)-INDIRECT($C167&amp;"!"&amp;"$D"&amp;$D167),INDIRECT($C167&amp;"!"&amp;"$E"&amp;$D167)&gt;=(1/3),Data!$H$3-(INDIRECT($C167&amp;"!"&amp;"$D"&amp;$D167))))+INDIRECT($C167&amp;"!"&amp;"$H"&amp;$D167)</f>
        <v>0</v>
      </c>
      <c r="N167" s="5">
        <f t="shared" ca="1" si="39"/>
        <v>0</v>
      </c>
      <c r="O167" s="6">
        <f t="shared" ca="1" si="40"/>
        <v>0</v>
      </c>
      <c r="P167" s="5" cm="1">
        <f t="array" aca="1" ref="P167" ca="1">IF((INDIRECT($C167&amp;"!"&amp;"$D"&amp;$D167))="",,_xlfn.IFS(INDIRECT($C167&amp;"!"&amp;"$D"&amp;$D167)&gt;(2/3),INDIRECT($C167&amp;"!"&amp;"$E"&amp;$D167)-INDIRECT($C167&amp;"!"&amp;"$D"&amp;$D167),INDIRECT($C167&amp;"!"&amp;"$D"&amp;$D167)&lt;=(2/3),INDIRECT($C167&amp;"!"&amp;"$E"&amp;$D167)-Data!$H$4))+INDIRECT($C167&amp;"!"&amp;"$J"&amp;$D167)</f>
        <v>0</v>
      </c>
      <c r="Q167" s="4">
        <f t="shared" ca="1" si="41"/>
        <v>0</v>
      </c>
      <c r="R167" s="6">
        <f t="shared" ca="1" si="42"/>
        <v>0</v>
      </c>
      <c r="S167" s="4">
        <f ca="1">IF(VLOOKUP(A167,Data!B:E,4)&gt;=2,K167,N167+Q167)</f>
        <v>0</v>
      </c>
      <c r="T167" s="4">
        <f ca="1">IF(VLOOKUP(A167,Data!B:E,4)&gt;=2,,K167-N167-Q167)</f>
        <v>0</v>
      </c>
      <c r="V167" t="str">
        <f t="shared" ca="1" si="66"/>
        <v>Non</v>
      </c>
      <c r="W167" cm="1">
        <f t="array" aca="1" ref="W167" ca="1">_xlfn.IFS(AND(INDIRECT($C167&amp;"!"&amp;"$G"&amp;$D167)-INDIRECT($C167&amp;"!"&amp;"$F"&amp;$D167)&lt;0.5,INDIRECT($C167&amp;"!"&amp;"$G"&amp;$D167)=1,INDIRECT($C168&amp;"!"&amp;"$F"&amp;$D168)=0),0,AND(INDIRECT($C166&amp;"!"&amp;"$G"&amp;$D166)-INDIRECT($C166&amp;"!"&amp;"$F"&amp;$D166)&lt;0.5,INDIRECT($C166&amp;"!"&amp;"$G"&amp;$D166)=1,INDIRECT($C167&amp;"!"&amp;"$F"&amp;$D167)=0),INDIRECT($C166&amp;"!"&amp;"$F"&amp;$D166),AND(INDIRECT($C166&amp;"!"&amp;"$G"&amp;$D166)-INDIRECT($C166&amp;"!"&amp;"$F"&amp;$D166)&lt;=0.5,INDIRECT($C166&amp;"!"&amp;"$G"&amp;$D166)=1,INDIRECT($C167&amp;"!"&amp;"$F"&amp;$D167)=0),Calculs!X166,AND(INDIRECT($C167&amp;"!"&amp;"$F"&amp;$D167)=0,INDIRECT($C166&amp;"!"&amp;"$G"&amp;$D166)=1),AH166,TRUE,INDIRECT($C167&amp;"!"&amp;"$F"&amp;$D167))</f>
        <v>0</v>
      </c>
      <c r="X167" cm="1">
        <f t="array" aca="1" ref="X167" ca="1">IF(AND(INDIRECT($C167&amp;"!"&amp;"$G"&amp;$D167)-INDIRECT($C167&amp;"!"&amp;"$F"&amp;$D167)&lt;0.5,INDIRECT($C167&amp;"!"&amp;"$G"&amp;$D167)=1,INDIRECT($C168&amp;"!"&amp;"$F"&amp;$D168)=0),0,IF(OR(INDIRECT($C167&amp;"!"&amp;"$G"&amp;$D167)=1,AND(INDIRECT($C167&amp;"!"&amp;"$G"&amp;$D167)&lt;&gt;1,INDIRECT($C167&amp;"!"&amp;"$G"&amp;$D167)&gt;Calculs!W167+0.5)),Calculs!W167+0.5,INDIRECT($C167&amp;"!"&amp;"$G"&amp;$D167)+ROUND(W167,0)))</f>
        <v>0</v>
      </c>
      <c r="Y167">
        <f t="shared" ca="1" si="67"/>
        <v>0</v>
      </c>
      <c r="Z167" cm="1">
        <f t="array" aca="1" ref="Z167" ca="1">IF(AND(W167=INT(W167),INDIRECT($C167&amp;"!"&amp;"$F"&amp;$D167)&lt;&gt;""),W167+1,ROUNDUP(W167,0))</f>
        <v>0</v>
      </c>
      <c r="AA167">
        <f t="shared" ca="1" si="68"/>
        <v>0</v>
      </c>
      <c r="AB167" t="str">
        <f t="shared" ca="1" si="69"/>
        <v>Oui</v>
      </c>
      <c r="AC167">
        <f t="shared" ca="1" si="70"/>
        <v>0</v>
      </c>
      <c r="AD167" t="str">
        <f t="shared" ca="1" si="10"/>
        <v>Oui</v>
      </c>
      <c r="AE167" t="str">
        <f t="shared" ca="1" si="71"/>
        <v/>
      </c>
      <c r="AF167" t="str">
        <f t="shared" ca="1" si="72"/>
        <v>Non</v>
      </c>
      <c r="AG167" cm="1">
        <f t="array" aca="1" ref="AG167" ca="1">IF(INDIRECT($C167&amp;"!"&amp;"$G"&amp;$D167)-INDIRECT($C167&amp;"!"&amp;"$F"&amp;$D167)&lt;=0.5,0,IF(AND(INDIRECT($C167&amp;"!"&amp;"$F"&amp;$D167)=0,INDIRECT($C166&amp;"!"&amp;"$G"&amp;$D166)=1),X167,INDIRECT($C167&amp;"!"&amp;"$F"&amp;$D167)))</f>
        <v>0</v>
      </c>
      <c r="AH167" cm="1">
        <f t="array" aca="1" ref="AH167" ca="1">IF(INDIRECT($C167&amp;"!"&amp;"$G"&amp;$D167)-INDIRECT($C167&amp;"!"&amp;"$F"&amp;$D167)&lt;=0.5,0,IF(OR(INDIRECT($C167&amp;"!"&amp;"$G"&amp;$D167)=1,AND(INDIRECT($C167&amp;"!"&amp;"$G"&amp;$D167)&lt;&gt;1,INDIRECT($C167&amp;"!"&amp;"$G"&amp;$D167)&gt;Calculs!AG167+0.5)),Calculs!AG167+0.5,INDIRECT($C167&amp;"!"&amp;"$G"&amp;$D167)+ROUND(AG167,0)))</f>
        <v>0</v>
      </c>
      <c r="AI167">
        <f t="shared" ca="1" si="73"/>
        <v>0</v>
      </c>
      <c r="AJ167" cm="1">
        <f t="array" aca="1" ref="AJ167" ca="1">IF(AND(AG167=INT(AG167),INDIRECT($C167&amp;"!"&amp;"$F"&amp;$D167)&lt;&gt;""),AG167+1,ROUNDUP(AG167,0))</f>
        <v>0</v>
      </c>
      <c r="AK167">
        <f t="shared" ca="1" si="74"/>
        <v>0</v>
      </c>
      <c r="AL167" t="str">
        <f t="shared" ca="1" si="75"/>
        <v>Oui</v>
      </c>
      <c r="AM167">
        <f t="shared" ca="1" si="76"/>
        <v>0</v>
      </c>
      <c r="AN167" t="str">
        <f t="shared" ca="1" si="16"/>
        <v>Oui</v>
      </c>
      <c r="AO167" t="str">
        <f t="shared" ca="1" si="77"/>
        <v/>
      </c>
    </row>
    <row r="168" spans="1:41" x14ac:dyDescent="0.25">
      <c r="A168">
        <v>166</v>
      </c>
      <c r="B168">
        <f ca="1">Data!E168</f>
        <v>1</v>
      </c>
      <c r="C168" t="s">
        <v>111</v>
      </c>
      <c r="D168">
        <v>20</v>
      </c>
      <c r="E168" t="str">
        <f t="shared" ca="1" si="37"/>
        <v>Non</v>
      </c>
      <c r="F168" t="str">
        <f ca="1">IF(Data!$D168&gt;=3,"Oui","Non")</f>
        <v>Non</v>
      </c>
      <c r="G168" s="4" t="str" cm="1">
        <f t="array" aca="1" ref="G168" ca="1">IF(OR(AND(Data!$E168=4,ISBLANK(INDIRECT($C168&amp;"!"&amp;"$D"&amp;$D168&amp;":$I"&amp;$D168))),$E168="Oui"),_xlfn.SWITCH(Informations!$E$10,"Oui",0.5,"Non",0.4,"Erreur"),"NA")</f>
        <v>NA</v>
      </c>
      <c r="H168" s="14" cm="1">
        <f t="array" aca="1" ref="H168" ca="1">_xlfn.SWITCH($G168,"NA",(INDIRECT($C168&amp;"!"&amp;"$E"&amp;$D168))-(INDIRECT($C168&amp;"!"&amp;"$D"&amp;$D168)),0.4,$G168,0.5,$G168,"Erreur","Erreur","Erreur")</f>
        <v>0</v>
      </c>
      <c r="I168" cm="1">
        <f t="array" aca="1" ref="I168" ca="1">IF($G168="NA",INDIRECT($C168&amp;"!"&amp;"$H"&amp;$D168)+INDIRECT($C168&amp;"!"&amp;"$I"&amp;$D168)+INDIRECT($C168&amp;"!"&amp;"$J"&amp;$D168),0)</f>
        <v>0</v>
      </c>
      <c r="J168" cm="1">
        <f t="array" aca="1" ref="J168" ca="1">IF($G168="NA",(INDIRECT($C168&amp;"!"&amp;"$K"&amp;$D168)),0)</f>
        <v>0</v>
      </c>
      <c r="K168" s="4">
        <f t="shared" ca="1" si="64"/>
        <v>0</v>
      </c>
      <c r="L168" s="3">
        <f t="shared" ca="1" si="38"/>
        <v>0</v>
      </c>
      <c r="M168" s="5" cm="1">
        <f t="array" aca="1" ref="M168" ca="1">IF((INDIRECT($C168&amp;"!"&amp;"$D"&amp;$D168))="",,_xlfn.IFS(INDIRECT($C168&amp;"!"&amp;"$E"&amp;$D168)&lt;(1/3),INDIRECT($C168&amp;"!"&amp;"$E"&amp;$D168)-INDIRECT($C168&amp;"!"&amp;"$D"&amp;$D168),INDIRECT($C168&amp;"!"&amp;"$E"&amp;$D168)&gt;=(1/3),Data!$H$3-(INDIRECT($C168&amp;"!"&amp;"$D"&amp;$D168))))+INDIRECT($C168&amp;"!"&amp;"$H"&amp;$D168)</f>
        <v>0</v>
      </c>
      <c r="N168" s="5">
        <f t="shared" ca="1" si="39"/>
        <v>0</v>
      </c>
      <c r="O168" s="6">
        <f t="shared" ca="1" si="40"/>
        <v>0</v>
      </c>
      <c r="P168" s="5" cm="1">
        <f t="array" aca="1" ref="P168" ca="1">IF((INDIRECT($C168&amp;"!"&amp;"$D"&amp;$D168))="",,_xlfn.IFS(INDIRECT($C168&amp;"!"&amp;"$D"&amp;$D168)&gt;(2/3),INDIRECT($C168&amp;"!"&amp;"$E"&amp;$D168)-INDIRECT($C168&amp;"!"&amp;"$D"&amp;$D168),INDIRECT($C168&amp;"!"&amp;"$D"&amp;$D168)&lt;=(2/3),INDIRECT($C168&amp;"!"&amp;"$E"&amp;$D168)-Data!$H$4))+INDIRECT($C168&amp;"!"&amp;"$J"&amp;$D168)</f>
        <v>0</v>
      </c>
      <c r="Q168" s="4">
        <f t="shared" ca="1" si="41"/>
        <v>0</v>
      </c>
      <c r="R168" s="6">
        <f t="shared" ca="1" si="42"/>
        <v>0</v>
      </c>
      <c r="S168" s="4">
        <f ca="1">IF(VLOOKUP(A168,Data!B:E,4)&gt;=2,K168,N168+Q168)</f>
        <v>0</v>
      </c>
      <c r="T168" s="4">
        <f ca="1">IF(VLOOKUP(A168,Data!B:E,4)&gt;=2,,K168-N168-Q168)</f>
        <v>0</v>
      </c>
      <c r="V168" t="str">
        <f t="shared" ca="1" si="66"/>
        <v>Non</v>
      </c>
      <c r="W168" cm="1">
        <f t="array" aca="1" ref="W168" ca="1">_xlfn.IFS(AND(INDIRECT($C168&amp;"!"&amp;"$G"&amp;$D168)-INDIRECT($C168&amp;"!"&amp;"$F"&amp;$D168)&lt;0.5,INDIRECT($C168&amp;"!"&amp;"$G"&amp;$D168)=1,INDIRECT($C169&amp;"!"&amp;"$F"&amp;$D169)=0),0,AND(INDIRECT($C167&amp;"!"&amp;"$G"&amp;$D167)-INDIRECT($C167&amp;"!"&amp;"$F"&amp;$D167)&lt;0.5,INDIRECT($C167&amp;"!"&amp;"$G"&amp;$D167)=1,INDIRECT($C168&amp;"!"&amp;"$F"&amp;$D168)=0),INDIRECT($C167&amp;"!"&amp;"$F"&amp;$D167),AND(INDIRECT($C167&amp;"!"&amp;"$G"&amp;$D167)-INDIRECT($C167&amp;"!"&amp;"$F"&amp;$D167)&lt;=0.5,INDIRECT($C167&amp;"!"&amp;"$G"&amp;$D167)=1,INDIRECT($C168&amp;"!"&amp;"$F"&amp;$D168)=0),Calculs!X167,AND(INDIRECT($C168&amp;"!"&amp;"$F"&amp;$D168)=0,INDIRECT($C167&amp;"!"&amp;"$G"&amp;$D167)=1),AH167,TRUE,INDIRECT($C168&amp;"!"&amp;"$F"&amp;$D168))</f>
        <v>0</v>
      </c>
      <c r="X168" cm="1">
        <f t="array" aca="1" ref="X168" ca="1">IF(AND(INDIRECT($C168&amp;"!"&amp;"$G"&amp;$D168)-INDIRECT($C168&amp;"!"&amp;"$F"&amp;$D168)&lt;0.5,INDIRECT($C168&amp;"!"&amp;"$G"&amp;$D168)=1,INDIRECT($C169&amp;"!"&amp;"$F"&amp;$D169)=0),0,IF(OR(INDIRECT($C168&amp;"!"&amp;"$G"&amp;$D168)=1,AND(INDIRECT($C168&amp;"!"&amp;"$G"&amp;$D168)&lt;&gt;1,INDIRECT($C168&amp;"!"&amp;"$G"&amp;$D168)&gt;Calculs!W168+0.5)),Calculs!W168+0.5,INDIRECT($C168&amp;"!"&amp;"$G"&amp;$D168)+ROUND(W168,0)))</f>
        <v>0</v>
      </c>
      <c r="Y168">
        <f t="shared" ca="1" si="67"/>
        <v>0</v>
      </c>
      <c r="Z168" cm="1">
        <f t="array" aca="1" ref="Z168" ca="1">IF(AND(W168=INT(W168),INDIRECT($C168&amp;"!"&amp;"$F"&amp;$D168)&lt;&gt;""),W168+1,ROUNDUP(W168,0))</f>
        <v>0</v>
      </c>
      <c r="AA168">
        <f t="shared" ca="1" si="68"/>
        <v>0</v>
      </c>
      <c r="AB168" t="str">
        <f t="shared" ca="1" si="69"/>
        <v>Oui</v>
      </c>
      <c r="AC168">
        <f t="shared" ca="1" si="70"/>
        <v>0</v>
      </c>
      <c r="AD168" t="str">
        <f t="shared" ca="1" si="10"/>
        <v>Oui</v>
      </c>
      <c r="AE168" t="str">
        <f t="shared" ca="1" si="71"/>
        <v/>
      </c>
      <c r="AF168" t="str">
        <f t="shared" ca="1" si="72"/>
        <v>Non</v>
      </c>
      <c r="AG168" cm="1">
        <f t="array" aca="1" ref="AG168" ca="1">IF(INDIRECT($C168&amp;"!"&amp;"$G"&amp;$D168)-INDIRECT($C168&amp;"!"&amp;"$F"&amp;$D168)&lt;=0.5,0,IF(AND(INDIRECT($C168&amp;"!"&amp;"$F"&amp;$D168)=0,INDIRECT($C167&amp;"!"&amp;"$G"&amp;$D167)=1),X168,INDIRECT($C168&amp;"!"&amp;"$F"&amp;$D168)))</f>
        <v>0</v>
      </c>
      <c r="AH168" cm="1">
        <f t="array" aca="1" ref="AH168" ca="1">IF(INDIRECT($C168&amp;"!"&amp;"$G"&amp;$D168)-INDIRECT($C168&amp;"!"&amp;"$F"&amp;$D168)&lt;=0.5,0,IF(OR(INDIRECT($C168&amp;"!"&amp;"$G"&amp;$D168)=1,AND(INDIRECT($C168&amp;"!"&amp;"$G"&amp;$D168)&lt;&gt;1,INDIRECT($C168&amp;"!"&amp;"$G"&amp;$D168)&gt;Calculs!AG168+0.5)),Calculs!AG168+0.5,INDIRECT($C168&amp;"!"&amp;"$G"&amp;$D168)+ROUND(AG168,0)))</f>
        <v>0</v>
      </c>
      <c r="AI168">
        <f t="shared" ca="1" si="73"/>
        <v>0</v>
      </c>
      <c r="AJ168" cm="1">
        <f t="array" aca="1" ref="AJ168" ca="1">IF(AND(AG168=INT(AG168),INDIRECT($C168&amp;"!"&amp;"$F"&amp;$D168)&lt;&gt;""),AG168+1,ROUNDUP(AG168,0))</f>
        <v>0</v>
      </c>
      <c r="AK168">
        <f t="shared" ca="1" si="74"/>
        <v>0</v>
      </c>
      <c r="AL168" t="str">
        <f t="shared" ca="1" si="75"/>
        <v>Oui</v>
      </c>
      <c r="AM168">
        <f t="shared" ca="1" si="76"/>
        <v>0</v>
      </c>
      <c r="AN168" t="str">
        <f t="shared" ca="1" si="16"/>
        <v>Oui</v>
      </c>
      <c r="AO168" t="str">
        <f t="shared" ca="1" si="77"/>
        <v/>
      </c>
    </row>
    <row r="169" spans="1:41" x14ac:dyDescent="0.25">
      <c r="A169">
        <v>167</v>
      </c>
      <c r="B169">
        <f ca="1">Data!E169</f>
        <v>1</v>
      </c>
      <c r="C169" t="s">
        <v>111</v>
      </c>
      <c r="D169">
        <v>21</v>
      </c>
      <c r="E169" t="str">
        <f t="shared" ca="1" si="37"/>
        <v>Non</v>
      </c>
      <c r="F169" t="str">
        <f ca="1">IF(Data!$D169&gt;=3,"Oui","Non")</f>
        <v>Non</v>
      </c>
      <c r="G169" s="4" t="str" cm="1">
        <f t="array" aca="1" ref="G169" ca="1">IF(OR(AND(Data!$E169=4,ISBLANK(INDIRECT($C169&amp;"!"&amp;"$D"&amp;$D169&amp;":$I"&amp;$D169))),$E169="Oui"),_xlfn.SWITCH(Informations!$E$10,"Oui",0.5,"Non",0.4,"Erreur"),"NA")</f>
        <v>NA</v>
      </c>
      <c r="H169" s="14" cm="1">
        <f t="array" aca="1" ref="H169" ca="1">_xlfn.SWITCH($G169,"NA",(INDIRECT($C169&amp;"!"&amp;"$E"&amp;$D169))-(INDIRECT($C169&amp;"!"&amp;"$D"&amp;$D169)),0.4,$G169,0.5,$G169,"Erreur","Erreur","Erreur")</f>
        <v>0</v>
      </c>
      <c r="I169" cm="1">
        <f t="array" aca="1" ref="I169" ca="1">IF($G169="NA",INDIRECT($C169&amp;"!"&amp;"$H"&amp;$D169)+INDIRECT($C169&amp;"!"&amp;"$I"&amp;$D169)+INDIRECT($C169&amp;"!"&amp;"$J"&amp;$D169),0)</f>
        <v>0</v>
      </c>
      <c r="J169" cm="1">
        <f t="array" aca="1" ref="J169" ca="1">IF($G169="NA",(INDIRECT($C169&amp;"!"&amp;"$K"&amp;$D169)),0)</f>
        <v>0</v>
      </c>
      <c r="K169" s="4">
        <f t="shared" ca="1" si="64"/>
        <v>0</v>
      </c>
      <c r="L169" s="3">
        <f t="shared" ca="1" si="38"/>
        <v>0</v>
      </c>
      <c r="M169" s="5" cm="1">
        <f t="array" aca="1" ref="M169" ca="1">IF((INDIRECT($C169&amp;"!"&amp;"$D"&amp;$D169))="",,_xlfn.IFS(INDIRECT($C169&amp;"!"&amp;"$E"&amp;$D169)&lt;(1/3),INDIRECT($C169&amp;"!"&amp;"$E"&amp;$D169)-INDIRECT($C169&amp;"!"&amp;"$D"&amp;$D169),INDIRECT($C169&amp;"!"&amp;"$E"&amp;$D169)&gt;=(1/3),Data!$H$3-(INDIRECT($C169&amp;"!"&amp;"$D"&amp;$D169))))+INDIRECT($C169&amp;"!"&amp;"$H"&amp;$D169)</f>
        <v>0</v>
      </c>
      <c r="N169" s="5">
        <f t="shared" ca="1" si="39"/>
        <v>0</v>
      </c>
      <c r="O169" s="6">
        <f t="shared" ca="1" si="40"/>
        <v>0</v>
      </c>
      <c r="P169" s="5" cm="1">
        <f t="array" aca="1" ref="P169" ca="1">IF((INDIRECT($C169&amp;"!"&amp;"$D"&amp;$D169))="",,_xlfn.IFS(INDIRECT($C169&amp;"!"&amp;"$D"&amp;$D169)&gt;(2/3),INDIRECT($C169&amp;"!"&amp;"$E"&amp;$D169)-INDIRECT($C169&amp;"!"&amp;"$D"&amp;$D169),INDIRECT($C169&amp;"!"&amp;"$D"&amp;$D169)&lt;=(2/3),INDIRECT($C169&amp;"!"&amp;"$E"&amp;$D169)-Data!$H$4))+INDIRECT($C169&amp;"!"&amp;"$J"&amp;$D169)</f>
        <v>0</v>
      </c>
      <c r="Q169" s="4">
        <f t="shared" ca="1" si="41"/>
        <v>0</v>
      </c>
      <c r="R169" s="6">
        <f t="shared" ca="1" si="42"/>
        <v>0</v>
      </c>
      <c r="S169" s="4">
        <f ca="1">IF(VLOOKUP(A169,Data!B:E,4)&gt;=2,K169,N169+Q169)</f>
        <v>0</v>
      </c>
      <c r="T169" s="4">
        <f ca="1">IF(VLOOKUP(A169,Data!B:E,4)&gt;=2,,K169-N169-Q169)</f>
        <v>0</v>
      </c>
      <c r="V169" t="str">
        <f t="shared" ca="1" si="66"/>
        <v>Non</v>
      </c>
      <c r="W169" cm="1">
        <f t="array" aca="1" ref="W169" ca="1">_xlfn.IFS(AND(INDIRECT($C169&amp;"!"&amp;"$G"&amp;$D169)-INDIRECT($C169&amp;"!"&amp;"$F"&amp;$D169)&lt;0.5,INDIRECT($C169&amp;"!"&amp;"$G"&amp;$D169)=1,INDIRECT($C170&amp;"!"&amp;"$F"&amp;$D170)=0),0,AND(INDIRECT($C168&amp;"!"&amp;"$G"&amp;$D168)-INDIRECT($C168&amp;"!"&amp;"$F"&amp;$D168)&lt;0.5,INDIRECT($C168&amp;"!"&amp;"$G"&amp;$D168)=1,INDIRECT($C169&amp;"!"&amp;"$F"&amp;$D169)=0),INDIRECT($C168&amp;"!"&amp;"$F"&amp;$D168),AND(INDIRECT($C168&amp;"!"&amp;"$G"&amp;$D168)-INDIRECT($C168&amp;"!"&amp;"$F"&amp;$D168)&lt;=0.5,INDIRECT($C168&amp;"!"&amp;"$G"&amp;$D168)=1,INDIRECT($C169&amp;"!"&amp;"$F"&amp;$D169)=0),Calculs!X168,AND(INDIRECT($C169&amp;"!"&amp;"$F"&amp;$D169)=0,INDIRECT($C168&amp;"!"&amp;"$G"&amp;$D168)=1),AH168,TRUE,INDIRECT($C169&amp;"!"&amp;"$F"&amp;$D169))</f>
        <v>0</v>
      </c>
      <c r="X169" cm="1">
        <f t="array" aca="1" ref="X169" ca="1">IF(AND(INDIRECT($C169&amp;"!"&amp;"$G"&amp;$D169)-INDIRECT($C169&amp;"!"&amp;"$F"&amp;$D169)&lt;0.5,INDIRECT($C169&amp;"!"&amp;"$G"&amp;$D169)=1,INDIRECT($C170&amp;"!"&amp;"$F"&amp;$D170)=0),0,IF(OR(INDIRECT($C169&amp;"!"&amp;"$G"&amp;$D169)=1,AND(INDIRECT($C169&amp;"!"&amp;"$G"&amp;$D169)&lt;&gt;1,INDIRECT($C169&amp;"!"&amp;"$G"&amp;$D169)&gt;Calculs!W169+0.5)),Calculs!W169+0.5,INDIRECT($C169&amp;"!"&amp;"$G"&amp;$D169)+ROUND(W169,0)))</f>
        <v>0</v>
      </c>
      <c r="Y169">
        <f t="shared" ca="1" si="67"/>
        <v>0</v>
      </c>
      <c r="Z169" cm="1">
        <f t="array" aca="1" ref="Z169" ca="1">IF(AND(W169=INT(W169),INDIRECT($C169&amp;"!"&amp;"$F"&amp;$D169)&lt;&gt;""),W169+1,ROUNDUP(W169,0))</f>
        <v>0</v>
      </c>
      <c r="AA169">
        <f t="shared" ca="1" si="68"/>
        <v>0</v>
      </c>
      <c r="AB169" t="str">
        <f t="shared" ca="1" si="69"/>
        <v>Oui</v>
      </c>
      <c r="AC169">
        <f t="shared" ca="1" si="70"/>
        <v>0</v>
      </c>
      <c r="AD169" t="str">
        <f t="shared" ca="1" si="10"/>
        <v>Oui</v>
      </c>
      <c r="AE169" t="str">
        <f t="shared" ca="1" si="71"/>
        <v/>
      </c>
      <c r="AF169" t="str">
        <f t="shared" ca="1" si="72"/>
        <v>Non</v>
      </c>
      <c r="AG169" cm="1">
        <f t="array" aca="1" ref="AG169" ca="1">IF(INDIRECT($C169&amp;"!"&amp;"$G"&amp;$D169)-INDIRECT($C169&amp;"!"&amp;"$F"&amp;$D169)&lt;=0.5,0,IF(AND(INDIRECT($C169&amp;"!"&amp;"$F"&amp;$D169)=0,INDIRECT($C168&amp;"!"&amp;"$G"&amp;$D168)=1),X169,INDIRECT($C169&amp;"!"&amp;"$F"&amp;$D169)))</f>
        <v>0</v>
      </c>
      <c r="AH169" cm="1">
        <f t="array" aca="1" ref="AH169" ca="1">IF(INDIRECT($C169&amp;"!"&amp;"$G"&amp;$D169)-INDIRECT($C169&amp;"!"&amp;"$F"&amp;$D169)&lt;=0.5,0,IF(OR(INDIRECT($C169&amp;"!"&amp;"$G"&amp;$D169)=1,AND(INDIRECT($C169&amp;"!"&amp;"$G"&amp;$D169)&lt;&gt;1,INDIRECT($C169&amp;"!"&amp;"$G"&amp;$D169)&gt;Calculs!AG169+0.5)),Calculs!AG169+0.5,INDIRECT($C169&amp;"!"&amp;"$G"&amp;$D169)+ROUND(AG169,0)))</f>
        <v>0</v>
      </c>
      <c r="AI169">
        <f t="shared" ca="1" si="73"/>
        <v>0</v>
      </c>
      <c r="AJ169" cm="1">
        <f t="array" aca="1" ref="AJ169" ca="1">IF(AND(AG169=INT(AG169),INDIRECT($C169&amp;"!"&amp;"$F"&amp;$D169)&lt;&gt;""),AG169+1,ROUNDUP(AG169,0))</f>
        <v>0</v>
      </c>
      <c r="AK169">
        <f t="shared" ca="1" si="74"/>
        <v>0</v>
      </c>
      <c r="AL169" t="str">
        <f t="shared" ca="1" si="75"/>
        <v>Oui</v>
      </c>
      <c r="AM169">
        <f t="shared" ca="1" si="76"/>
        <v>0</v>
      </c>
      <c r="AN169" t="str">
        <f t="shared" ca="1" si="16"/>
        <v>Oui</v>
      </c>
      <c r="AO169" t="str">
        <f t="shared" ca="1" si="77"/>
        <v/>
      </c>
    </row>
    <row r="170" spans="1:41" x14ac:dyDescent="0.25">
      <c r="A170">
        <v>168</v>
      </c>
      <c r="B170">
        <f ca="1">Data!E170</f>
        <v>2</v>
      </c>
      <c r="C170" t="s">
        <v>111</v>
      </c>
      <c r="D170">
        <v>22</v>
      </c>
      <c r="E170" t="str">
        <f t="shared" ca="1" si="37"/>
        <v>Non</v>
      </c>
      <c r="F170" t="str">
        <f ca="1">IF(Data!$D170&gt;=3,"Oui","Non")</f>
        <v>Non</v>
      </c>
      <c r="G170" s="4" t="str" cm="1">
        <f t="array" aca="1" ref="G170" ca="1">IF(OR(AND(Data!$E170=4,ISBLANK(INDIRECT($C170&amp;"!"&amp;"$D"&amp;$D170&amp;":$I"&amp;$D170))),$E170="Oui"),_xlfn.SWITCH(Informations!$E$10,"Oui",0.5,"Non",0.4,"Erreur"),"NA")</f>
        <v>NA</v>
      </c>
      <c r="H170" s="14" cm="1">
        <f t="array" aca="1" ref="H170" ca="1">_xlfn.SWITCH($G170,"NA",(INDIRECT($C170&amp;"!"&amp;"$E"&amp;$D170))-(INDIRECT($C170&amp;"!"&amp;"$D"&amp;$D170)),0.4,$G170,0.5,$G170,"Erreur","Erreur","Erreur")</f>
        <v>0</v>
      </c>
      <c r="I170" cm="1">
        <f t="array" aca="1" ref="I170" ca="1">IF($G170="NA",INDIRECT($C170&amp;"!"&amp;"$H"&amp;$D170)+INDIRECT($C170&amp;"!"&amp;"$I"&amp;$D170)+INDIRECT($C170&amp;"!"&amp;"$J"&amp;$D170),0)</f>
        <v>0</v>
      </c>
      <c r="J170" cm="1">
        <f t="array" aca="1" ref="J170" ca="1">IF($G170="NA",(INDIRECT($C170&amp;"!"&amp;"$K"&amp;$D170)),0)</f>
        <v>0</v>
      </c>
      <c r="K170" s="4">
        <f t="shared" ca="1" si="64"/>
        <v>0</v>
      </c>
      <c r="L170" s="3">
        <f t="shared" ca="1" si="38"/>
        <v>0</v>
      </c>
      <c r="M170" s="5" cm="1">
        <f t="array" aca="1" ref="M170" ca="1">IF((INDIRECT($C170&amp;"!"&amp;"$D"&amp;$D170))="",,_xlfn.IFS(INDIRECT($C170&amp;"!"&amp;"$E"&amp;$D170)&lt;(1/3),INDIRECT($C170&amp;"!"&amp;"$E"&amp;$D170)-INDIRECT($C170&amp;"!"&amp;"$D"&amp;$D170),INDIRECT($C170&amp;"!"&amp;"$E"&amp;$D170)&gt;=(1/3),Data!$H$3-(INDIRECT($C170&amp;"!"&amp;"$D"&amp;$D170))))+INDIRECT($C170&amp;"!"&amp;"$H"&amp;$D170)</f>
        <v>0</v>
      </c>
      <c r="N170" s="5">
        <f t="shared" ca="1" si="39"/>
        <v>0</v>
      </c>
      <c r="O170" s="6">
        <f t="shared" ca="1" si="40"/>
        <v>0</v>
      </c>
      <c r="P170" s="5" cm="1">
        <f t="array" aca="1" ref="P170" ca="1">IF((INDIRECT($C170&amp;"!"&amp;"$D"&amp;$D170))="",,_xlfn.IFS(INDIRECT($C170&amp;"!"&amp;"$D"&amp;$D170)&gt;(2/3),INDIRECT($C170&amp;"!"&amp;"$E"&amp;$D170)-INDIRECT($C170&amp;"!"&amp;"$D"&amp;$D170),INDIRECT($C170&amp;"!"&amp;"$D"&amp;$D170)&lt;=(2/3),INDIRECT($C170&amp;"!"&amp;"$E"&amp;$D170)-Data!$H$4))+INDIRECT($C170&amp;"!"&amp;"$J"&amp;$D170)</f>
        <v>0</v>
      </c>
      <c r="Q170" s="4">
        <f t="shared" ca="1" si="41"/>
        <v>0</v>
      </c>
      <c r="R170" s="6">
        <f t="shared" ca="1" si="42"/>
        <v>0</v>
      </c>
      <c r="S170" s="4">
        <f ca="1">IF(VLOOKUP(A170,Data!B:E,4)&gt;=2,K170,N170+Q170)</f>
        <v>0</v>
      </c>
      <c r="T170" s="4">
        <f ca="1">IF(VLOOKUP(A170,Data!B:E,4)&gt;=2,,K170-N170-Q170)</f>
        <v>0</v>
      </c>
      <c r="V170" t="str">
        <f t="shared" ca="1" si="66"/>
        <v>Non</v>
      </c>
      <c r="W170" cm="1">
        <f t="array" aca="1" ref="W170" ca="1">_xlfn.IFS(AND(INDIRECT($C170&amp;"!"&amp;"$G"&amp;$D170)-INDIRECT($C170&amp;"!"&amp;"$F"&amp;$D170)&lt;0.5,INDIRECT($C170&amp;"!"&amp;"$G"&amp;$D170)=1,INDIRECT($C171&amp;"!"&amp;"$F"&amp;$D171)=0),0,AND(INDIRECT($C169&amp;"!"&amp;"$G"&amp;$D169)-INDIRECT($C169&amp;"!"&amp;"$F"&amp;$D169)&lt;0.5,INDIRECT($C169&amp;"!"&amp;"$G"&amp;$D169)=1,INDIRECT($C170&amp;"!"&amp;"$F"&amp;$D170)=0),INDIRECT($C169&amp;"!"&amp;"$F"&amp;$D169),AND(INDIRECT($C169&amp;"!"&amp;"$G"&amp;$D169)-INDIRECT($C169&amp;"!"&amp;"$F"&amp;$D169)&lt;=0.5,INDIRECT($C169&amp;"!"&amp;"$G"&amp;$D169)=1,INDIRECT($C170&amp;"!"&amp;"$F"&amp;$D170)=0),Calculs!X169,AND(INDIRECT($C170&amp;"!"&amp;"$F"&amp;$D170)=0,INDIRECT($C169&amp;"!"&amp;"$G"&amp;$D169)=1),AH169,TRUE,INDIRECT($C170&amp;"!"&amp;"$F"&amp;$D170))</f>
        <v>0</v>
      </c>
      <c r="X170" cm="1">
        <f t="array" aca="1" ref="X170" ca="1">IF(AND(INDIRECT($C170&amp;"!"&amp;"$G"&amp;$D170)-INDIRECT($C170&amp;"!"&amp;"$F"&amp;$D170)&lt;0.5,INDIRECT($C170&amp;"!"&amp;"$G"&amp;$D170)=1,INDIRECT($C171&amp;"!"&amp;"$F"&amp;$D171)=0),0,IF(OR(INDIRECT($C170&amp;"!"&amp;"$G"&amp;$D170)=1,AND(INDIRECT($C170&amp;"!"&amp;"$G"&amp;$D170)&lt;&gt;1,INDIRECT($C170&amp;"!"&amp;"$G"&amp;$D170)&gt;Calculs!W170+0.5)),Calculs!W170+0.5,INDIRECT($C170&amp;"!"&amp;"$G"&amp;$D170)+ROUND(W170,0)))</f>
        <v>0</v>
      </c>
      <c r="Y170">
        <f t="shared" ca="1" si="67"/>
        <v>0</v>
      </c>
      <c r="Z170" cm="1">
        <f t="array" aca="1" ref="Z170" ca="1">IF(AND(W170=INT(W170),INDIRECT($C170&amp;"!"&amp;"$F"&amp;$D170)&lt;&gt;""),W170+1,ROUNDUP(W170,0))</f>
        <v>0</v>
      </c>
      <c r="AA170">
        <f t="shared" ca="1" si="68"/>
        <v>0</v>
      </c>
      <c r="AB170" t="str">
        <f t="shared" ca="1" si="69"/>
        <v>Oui</v>
      </c>
      <c r="AC170">
        <f t="shared" ca="1" si="70"/>
        <v>0</v>
      </c>
      <c r="AD170" t="str">
        <f t="shared" ca="1" si="10"/>
        <v>Oui</v>
      </c>
      <c r="AE170" t="str">
        <f t="shared" ca="1" si="71"/>
        <v/>
      </c>
      <c r="AF170" t="str">
        <f t="shared" ca="1" si="72"/>
        <v>Non</v>
      </c>
      <c r="AG170" cm="1">
        <f t="array" aca="1" ref="AG170" ca="1">IF(INDIRECT($C170&amp;"!"&amp;"$G"&amp;$D170)-INDIRECT($C170&amp;"!"&amp;"$F"&amp;$D170)&lt;=0.5,0,IF(AND(INDIRECT($C170&amp;"!"&amp;"$F"&amp;$D170)=0,INDIRECT($C169&amp;"!"&amp;"$G"&amp;$D169)=1),X170,INDIRECT($C170&amp;"!"&amp;"$F"&amp;$D170)))</f>
        <v>0</v>
      </c>
      <c r="AH170" cm="1">
        <f t="array" aca="1" ref="AH170" ca="1">IF(INDIRECT($C170&amp;"!"&amp;"$G"&amp;$D170)-INDIRECT($C170&amp;"!"&amp;"$F"&amp;$D170)&lt;=0.5,0,IF(OR(INDIRECT($C170&amp;"!"&amp;"$G"&amp;$D170)=1,AND(INDIRECT($C170&amp;"!"&amp;"$G"&amp;$D170)&lt;&gt;1,INDIRECT($C170&amp;"!"&amp;"$G"&amp;$D170)&gt;Calculs!AG170+0.5)),Calculs!AG170+0.5,INDIRECT($C170&amp;"!"&amp;"$G"&amp;$D170)+ROUND(AG170,0)))</f>
        <v>0</v>
      </c>
      <c r="AI170">
        <f t="shared" ca="1" si="73"/>
        <v>0</v>
      </c>
      <c r="AJ170" cm="1">
        <f t="array" aca="1" ref="AJ170" ca="1">IF(AND(AG170=INT(AG170),INDIRECT($C170&amp;"!"&amp;"$F"&amp;$D170)&lt;&gt;""),AG170+1,ROUNDUP(AG170,0))</f>
        <v>0</v>
      </c>
      <c r="AK170">
        <f t="shared" ca="1" si="74"/>
        <v>0</v>
      </c>
      <c r="AL170" t="str">
        <f t="shared" ca="1" si="75"/>
        <v>Oui</v>
      </c>
      <c r="AM170">
        <f t="shared" ca="1" si="76"/>
        <v>0</v>
      </c>
      <c r="AN170" t="str">
        <f t="shared" ca="1" si="16"/>
        <v>Oui</v>
      </c>
      <c r="AO170" t="str">
        <f t="shared" ca="1" si="77"/>
        <v/>
      </c>
    </row>
    <row r="171" spans="1:41" x14ac:dyDescent="0.25">
      <c r="A171">
        <v>169</v>
      </c>
      <c r="B171">
        <f ca="1">Data!E171</f>
        <v>3</v>
      </c>
      <c r="C171" t="s">
        <v>111</v>
      </c>
      <c r="D171">
        <v>23</v>
      </c>
      <c r="E171" t="str">
        <f t="shared" ca="1" si="37"/>
        <v>Non</v>
      </c>
      <c r="F171" t="str">
        <f ca="1">IF(Data!$D171&gt;=3,"Oui","Non")</f>
        <v>Non</v>
      </c>
      <c r="G171" s="4" t="str" cm="1">
        <f t="array" aca="1" ref="G171" ca="1">IF(OR(AND(Data!$E171=4,ISBLANK(INDIRECT($C171&amp;"!"&amp;"$D"&amp;$D171&amp;":$I"&amp;$D171))),$E171="Oui"),_xlfn.SWITCH(Informations!$E$10,"Oui",0.5,"Non",0.4,"Erreur"),"NA")</f>
        <v>NA</v>
      </c>
      <c r="H171" s="14" cm="1">
        <f t="array" aca="1" ref="H171" ca="1">_xlfn.SWITCH($G171,"NA",(INDIRECT($C171&amp;"!"&amp;"$E"&amp;$D171))-(INDIRECT($C171&amp;"!"&amp;"$D"&amp;$D171)),0.4,$G171,0.5,$G171,"Erreur","Erreur","Erreur")</f>
        <v>0</v>
      </c>
      <c r="I171" cm="1">
        <f t="array" aca="1" ref="I171" ca="1">IF($G171="NA",INDIRECT($C171&amp;"!"&amp;"$H"&amp;$D171)+INDIRECT($C171&amp;"!"&amp;"$I"&amp;$D171)+INDIRECT($C171&amp;"!"&amp;"$J"&amp;$D171),0)</f>
        <v>0</v>
      </c>
      <c r="J171" cm="1">
        <f t="array" aca="1" ref="J171" ca="1">IF($G171="NA",(INDIRECT($C171&amp;"!"&amp;"$K"&amp;$D171)),0)</f>
        <v>0</v>
      </c>
      <c r="K171" s="4">
        <f t="shared" ca="1" si="64"/>
        <v>0</v>
      </c>
      <c r="L171" s="3">
        <f t="shared" ca="1" si="38"/>
        <v>0</v>
      </c>
      <c r="M171" s="5" cm="1">
        <f t="array" aca="1" ref="M171" ca="1">IF((INDIRECT($C171&amp;"!"&amp;"$D"&amp;$D171))="",,_xlfn.IFS(INDIRECT($C171&amp;"!"&amp;"$E"&amp;$D171)&lt;(1/3),INDIRECT($C171&amp;"!"&amp;"$E"&amp;$D171)-INDIRECT($C171&amp;"!"&amp;"$D"&amp;$D171),INDIRECT($C171&amp;"!"&amp;"$E"&amp;$D171)&gt;=(1/3),Data!$H$3-(INDIRECT($C171&amp;"!"&amp;"$D"&amp;$D171))))+INDIRECT($C171&amp;"!"&amp;"$H"&amp;$D171)</f>
        <v>0</v>
      </c>
      <c r="N171" s="5">
        <f t="shared" ca="1" si="39"/>
        <v>0</v>
      </c>
      <c r="O171" s="6">
        <f t="shared" ca="1" si="40"/>
        <v>0</v>
      </c>
      <c r="P171" s="5" cm="1">
        <f t="array" aca="1" ref="P171" ca="1">IF((INDIRECT($C171&amp;"!"&amp;"$D"&amp;$D171))="",,_xlfn.IFS(INDIRECT($C171&amp;"!"&amp;"$D"&amp;$D171)&gt;(2/3),INDIRECT($C171&amp;"!"&amp;"$E"&amp;$D171)-INDIRECT($C171&amp;"!"&amp;"$D"&amp;$D171),INDIRECT($C171&amp;"!"&amp;"$D"&amp;$D171)&lt;=(2/3),INDIRECT($C171&amp;"!"&amp;"$E"&amp;$D171)-Data!$H$4))+INDIRECT($C171&amp;"!"&amp;"$J"&amp;$D171)</f>
        <v>0</v>
      </c>
      <c r="Q171" s="4">
        <f t="shared" ca="1" si="41"/>
        <v>0</v>
      </c>
      <c r="R171" s="6">
        <f t="shared" ca="1" si="42"/>
        <v>0</v>
      </c>
      <c r="S171" s="4">
        <f ca="1">IF(VLOOKUP(A171,Data!B:E,4)&gt;=2,K171,N171+Q171)</f>
        <v>0</v>
      </c>
      <c r="T171" s="4">
        <f ca="1">IF(VLOOKUP(A171,Data!B:E,4)&gt;=2,,K171-N171-Q171)</f>
        <v>0</v>
      </c>
      <c r="V171" t="str">
        <f t="shared" ca="1" si="66"/>
        <v>Non</v>
      </c>
      <c r="W171" cm="1">
        <f t="array" aca="1" ref="W171" ca="1">_xlfn.IFS(AND(INDIRECT($C171&amp;"!"&amp;"$G"&amp;$D171)-INDIRECT($C171&amp;"!"&amp;"$F"&amp;$D171)&lt;0.5,INDIRECT($C171&amp;"!"&amp;"$G"&amp;$D171)=1,INDIRECT($C172&amp;"!"&amp;"$F"&amp;$D172)=0),0,AND(INDIRECT($C170&amp;"!"&amp;"$G"&amp;$D170)-INDIRECT($C170&amp;"!"&amp;"$F"&amp;$D170)&lt;0.5,INDIRECT($C170&amp;"!"&amp;"$G"&amp;$D170)=1,INDIRECT($C171&amp;"!"&amp;"$F"&amp;$D171)=0),INDIRECT($C170&amp;"!"&amp;"$F"&amp;$D170),AND(INDIRECT($C170&amp;"!"&amp;"$G"&amp;$D170)-INDIRECT($C170&amp;"!"&amp;"$F"&amp;$D170)&lt;=0.5,INDIRECT($C170&amp;"!"&amp;"$G"&amp;$D170)=1,INDIRECT($C171&amp;"!"&amp;"$F"&amp;$D171)=0),Calculs!X170,AND(INDIRECT($C171&amp;"!"&amp;"$F"&amp;$D171)=0,INDIRECT($C170&amp;"!"&amp;"$G"&amp;$D170)=1),AH170,TRUE,INDIRECT($C171&amp;"!"&amp;"$F"&amp;$D171))</f>
        <v>0</v>
      </c>
      <c r="X171" cm="1">
        <f t="array" aca="1" ref="X171" ca="1">IF(AND(INDIRECT($C171&amp;"!"&amp;"$G"&amp;$D171)-INDIRECT($C171&amp;"!"&amp;"$F"&amp;$D171)&lt;0.5,INDIRECT($C171&amp;"!"&amp;"$G"&amp;$D171)=1,INDIRECT($C172&amp;"!"&amp;"$F"&amp;$D172)=0),0,IF(OR(INDIRECT($C171&amp;"!"&amp;"$G"&amp;$D171)=1,AND(INDIRECT($C171&amp;"!"&amp;"$G"&amp;$D171)&lt;&gt;1,INDIRECT($C171&amp;"!"&amp;"$G"&amp;$D171)&gt;Calculs!W171+0.5)),Calculs!W171+0.5,INDIRECT($C171&amp;"!"&amp;"$G"&amp;$D171)+ROUND(W171,0)))</f>
        <v>0</v>
      </c>
      <c r="Y171">
        <f t="shared" ca="1" si="67"/>
        <v>0</v>
      </c>
      <c r="Z171" cm="1">
        <f t="array" aca="1" ref="Z171" ca="1">IF(AND(W171=INT(W171),INDIRECT($C171&amp;"!"&amp;"$F"&amp;$D171)&lt;&gt;""),W171+1,ROUNDUP(W171,0))</f>
        <v>0</v>
      </c>
      <c r="AA171">
        <f t="shared" ca="1" si="68"/>
        <v>0</v>
      </c>
      <c r="AB171" t="str">
        <f t="shared" ca="1" si="69"/>
        <v>Oui</v>
      </c>
      <c r="AC171">
        <f t="shared" ca="1" si="70"/>
        <v>0</v>
      </c>
      <c r="AD171" t="str">
        <f t="shared" ca="1" si="10"/>
        <v>Oui</v>
      </c>
      <c r="AE171" t="str">
        <f t="shared" ca="1" si="71"/>
        <v/>
      </c>
      <c r="AF171" t="str">
        <f t="shared" ca="1" si="72"/>
        <v>Non</v>
      </c>
      <c r="AG171" cm="1">
        <f t="array" aca="1" ref="AG171" ca="1">IF(INDIRECT($C171&amp;"!"&amp;"$G"&amp;$D171)-INDIRECT($C171&amp;"!"&amp;"$F"&amp;$D171)&lt;=0.5,0,IF(AND(INDIRECT($C171&amp;"!"&amp;"$F"&amp;$D171)=0,INDIRECT($C170&amp;"!"&amp;"$G"&amp;$D170)=1),X171,INDIRECT($C171&amp;"!"&amp;"$F"&amp;$D171)))</f>
        <v>0</v>
      </c>
      <c r="AH171" cm="1">
        <f t="array" aca="1" ref="AH171" ca="1">IF(INDIRECT($C171&amp;"!"&amp;"$G"&amp;$D171)-INDIRECT($C171&amp;"!"&amp;"$F"&amp;$D171)&lt;=0.5,0,IF(OR(INDIRECT($C171&amp;"!"&amp;"$G"&amp;$D171)=1,AND(INDIRECT($C171&amp;"!"&amp;"$G"&amp;$D171)&lt;&gt;1,INDIRECT($C171&amp;"!"&amp;"$G"&amp;$D171)&gt;Calculs!AG171+0.5)),Calculs!AG171+0.5,INDIRECT($C171&amp;"!"&amp;"$G"&amp;$D171)+ROUND(AG171,0)))</f>
        <v>0</v>
      </c>
      <c r="AI171">
        <f t="shared" ca="1" si="73"/>
        <v>0</v>
      </c>
      <c r="AJ171" cm="1">
        <f t="array" aca="1" ref="AJ171" ca="1">IF(AND(AG171=INT(AG171),INDIRECT($C171&amp;"!"&amp;"$F"&amp;$D171)&lt;&gt;""),AG171+1,ROUNDUP(AG171,0))</f>
        <v>0</v>
      </c>
      <c r="AK171">
        <f t="shared" ca="1" si="74"/>
        <v>0</v>
      </c>
      <c r="AL171" t="str">
        <f t="shared" ca="1" si="75"/>
        <v>Oui</v>
      </c>
      <c r="AM171">
        <f t="shared" ca="1" si="76"/>
        <v>0</v>
      </c>
      <c r="AN171" t="str">
        <f t="shared" ca="1" si="16"/>
        <v>Oui</v>
      </c>
      <c r="AO171" t="str">
        <f t="shared" ca="1" si="77"/>
        <v/>
      </c>
    </row>
    <row r="172" spans="1:41" x14ac:dyDescent="0.25">
      <c r="A172">
        <v>170</v>
      </c>
      <c r="B172">
        <f ca="1">Data!E172</f>
        <v>1</v>
      </c>
      <c r="C172" t="s">
        <v>111</v>
      </c>
      <c r="D172">
        <v>24</v>
      </c>
      <c r="E172" t="str">
        <f t="shared" ca="1" si="37"/>
        <v>Non</v>
      </c>
      <c r="F172" t="str">
        <f ca="1">IF(Data!$D172&gt;=3,"Oui","Non")</f>
        <v>Non</v>
      </c>
      <c r="G172" s="4" t="str" cm="1">
        <f t="array" aca="1" ref="G172" ca="1">IF(OR(AND(Data!$E172=4,ISBLANK(INDIRECT($C172&amp;"!"&amp;"$D"&amp;$D172&amp;":$I"&amp;$D172))),$E172="Oui"),_xlfn.SWITCH(Informations!$E$10,"Oui",0.5,"Non",0.4,"Erreur"),"NA")</f>
        <v>NA</v>
      </c>
      <c r="H172" s="14" cm="1">
        <f t="array" aca="1" ref="H172" ca="1">_xlfn.SWITCH($G172,"NA",(INDIRECT($C172&amp;"!"&amp;"$E"&amp;$D172))-(INDIRECT($C172&amp;"!"&amp;"$D"&amp;$D172)),0.4,$G172,0.5,$G172,"Erreur","Erreur","Erreur")</f>
        <v>0</v>
      </c>
      <c r="I172" cm="1">
        <f t="array" aca="1" ref="I172" ca="1">IF($G172="NA",INDIRECT($C172&amp;"!"&amp;"$H"&amp;$D172)+INDIRECT($C172&amp;"!"&amp;"$I"&amp;$D172)+INDIRECT($C172&amp;"!"&amp;"$J"&amp;$D172),0)</f>
        <v>0</v>
      </c>
      <c r="J172" cm="1">
        <f t="array" aca="1" ref="J172" ca="1">IF($G172="NA",(INDIRECT($C172&amp;"!"&amp;"$K"&amp;$D172)),0)</f>
        <v>0</v>
      </c>
      <c r="K172" s="4">
        <f t="shared" ca="1" si="64"/>
        <v>0</v>
      </c>
      <c r="L172" s="3">
        <f t="shared" ca="1" si="38"/>
        <v>0</v>
      </c>
      <c r="M172" s="5" cm="1">
        <f t="array" aca="1" ref="M172" ca="1">IF((INDIRECT($C172&amp;"!"&amp;"$D"&amp;$D172))="",,_xlfn.IFS(INDIRECT($C172&amp;"!"&amp;"$E"&amp;$D172)&lt;(1/3),INDIRECT($C172&amp;"!"&amp;"$E"&amp;$D172)-INDIRECT($C172&amp;"!"&amp;"$D"&amp;$D172),INDIRECT($C172&amp;"!"&amp;"$E"&amp;$D172)&gt;=(1/3),Data!$H$3-(INDIRECT($C172&amp;"!"&amp;"$D"&amp;$D172))))+INDIRECT($C172&amp;"!"&amp;"$H"&amp;$D172)</f>
        <v>0</v>
      </c>
      <c r="N172" s="5">
        <f t="shared" ca="1" si="39"/>
        <v>0</v>
      </c>
      <c r="O172" s="6">
        <f t="shared" ca="1" si="40"/>
        <v>0</v>
      </c>
      <c r="P172" s="5" cm="1">
        <f t="array" aca="1" ref="P172" ca="1">IF((INDIRECT($C172&amp;"!"&amp;"$D"&amp;$D172))="",,_xlfn.IFS(INDIRECT($C172&amp;"!"&amp;"$D"&amp;$D172)&gt;(2/3),INDIRECT($C172&amp;"!"&amp;"$E"&amp;$D172)-INDIRECT($C172&amp;"!"&amp;"$D"&amp;$D172),INDIRECT($C172&amp;"!"&amp;"$D"&amp;$D172)&lt;=(2/3),INDIRECT($C172&amp;"!"&amp;"$E"&amp;$D172)-Data!$H$4))+INDIRECT($C172&amp;"!"&amp;"$J"&amp;$D172)</f>
        <v>0</v>
      </c>
      <c r="Q172" s="4">
        <f t="shared" ca="1" si="41"/>
        <v>0</v>
      </c>
      <c r="R172" s="6">
        <f t="shared" ca="1" si="42"/>
        <v>0</v>
      </c>
      <c r="S172" s="4">
        <f ca="1">IF(VLOOKUP(A172,Data!B:E,4)&gt;=2,K172,N172+Q172)</f>
        <v>0</v>
      </c>
      <c r="T172" s="4">
        <f ca="1">IF(VLOOKUP(A172,Data!B:E,4)&gt;=2,,K172-N172-Q172)</f>
        <v>0</v>
      </c>
      <c r="V172" t="str">
        <f t="shared" ca="1" si="66"/>
        <v>Non</v>
      </c>
      <c r="W172" cm="1">
        <f t="array" aca="1" ref="W172" ca="1">_xlfn.IFS(AND(INDIRECT($C172&amp;"!"&amp;"$G"&amp;$D172)-INDIRECT($C172&amp;"!"&amp;"$F"&amp;$D172)&lt;0.5,INDIRECT($C172&amp;"!"&amp;"$G"&amp;$D172)=1,INDIRECT($C173&amp;"!"&amp;"$F"&amp;$D173)=0),0,AND(INDIRECT($C171&amp;"!"&amp;"$G"&amp;$D171)-INDIRECT($C171&amp;"!"&amp;"$F"&amp;$D171)&lt;0.5,INDIRECT($C171&amp;"!"&amp;"$G"&amp;$D171)=1,INDIRECT($C172&amp;"!"&amp;"$F"&amp;$D172)=0),INDIRECT($C171&amp;"!"&amp;"$F"&amp;$D171),AND(INDIRECT($C171&amp;"!"&amp;"$G"&amp;$D171)-INDIRECT($C171&amp;"!"&amp;"$F"&amp;$D171)&lt;=0.5,INDIRECT($C171&amp;"!"&amp;"$G"&amp;$D171)=1,INDIRECT($C172&amp;"!"&amp;"$F"&amp;$D172)=0),Calculs!X171,AND(INDIRECT($C172&amp;"!"&amp;"$F"&amp;$D172)=0,INDIRECT($C171&amp;"!"&amp;"$G"&amp;$D171)=1),AH171,TRUE,INDIRECT($C172&amp;"!"&amp;"$F"&amp;$D172))</f>
        <v>0</v>
      </c>
      <c r="X172" cm="1">
        <f t="array" aca="1" ref="X172" ca="1">IF(AND(INDIRECT($C172&amp;"!"&amp;"$G"&amp;$D172)-INDIRECT($C172&amp;"!"&amp;"$F"&amp;$D172)&lt;0.5,INDIRECT($C172&amp;"!"&amp;"$G"&amp;$D172)=1,INDIRECT($C173&amp;"!"&amp;"$F"&amp;$D173)=0),0,IF(OR(INDIRECT($C172&amp;"!"&amp;"$G"&amp;$D172)=1,AND(INDIRECT($C172&amp;"!"&amp;"$G"&amp;$D172)&lt;&gt;1,INDIRECT($C172&amp;"!"&amp;"$G"&amp;$D172)&gt;Calculs!W172+0.5)),Calculs!W172+0.5,INDIRECT($C172&amp;"!"&amp;"$G"&amp;$D172)+ROUND(W172,0)))</f>
        <v>0</v>
      </c>
      <c r="Y172">
        <f t="shared" ca="1" si="67"/>
        <v>0</v>
      </c>
      <c r="Z172" cm="1">
        <f t="array" aca="1" ref="Z172" ca="1">IF(AND(W172=INT(W172),INDIRECT($C172&amp;"!"&amp;"$F"&amp;$D172)&lt;&gt;""),W172+1,ROUNDUP(W172,0))</f>
        <v>0</v>
      </c>
      <c r="AA172">
        <f t="shared" ca="1" si="68"/>
        <v>0</v>
      </c>
      <c r="AB172" t="str">
        <f t="shared" ca="1" si="69"/>
        <v>Oui</v>
      </c>
      <c r="AC172">
        <f t="shared" ca="1" si="70"/>
        <v>0</v>
      </c>
      <c r="AD172" t="str">
        <f t="shared" ca="1" si="10"/>
        <v>Oui</v>
      </c>
      <c r="AE172" t="str">
        <f t="shared" ca="1" si="71"/>
        <v/>
      </c>
      <c r="AF172" t="str">
        <f t="shared" ca="1" si="72"/>
        <v>Non</v>
      </c>
      <c r="AG172" cm="1">
        <f t="array" aca="1" ref="AG172" ca="1">IF(INDIRECT($C172&amp;"!"&amp;"$G"&amp;$D172)-INDIRECT($C172&amp;"!"&amp;"$F"&amp;$D172)&lt;=0.5,0,IF(AND(INDIRECT($C172&amp;"!"&amp;"$F"&amp;$D172)=0,INDIRECT($C171&amp;"!"&amp;"$G"&amp;$D171)=1),X172,INDIRECT($C172&amp;"!"&amp;"$F"&amp;$D172)))</f>
        <v>0</v>
      </c>
      <c r="AH172" cm="1">
        <f t="array" aca="1" ref="AH172" ca="1">IF(INDIRECT($C172&amp;"!"&amp;"$G"&amp;$D172)-INDIRECT($C172&amp;"!"&amp;"$F"&amp;$D172)&lt;=0.5,0,IF(OR(INDIRECT($C172&amp;"!"&amp;"$G"&amp;$D172)=1,AND(INDIRECT($C172&amp;"!"&amp;"$G"&amp;$D172)&lt;&gt;1,INDIRECT($C172&amp;"!"&amp;"$G"&amp;$D172)&gt;Calculs!AG172+0.5)),Calculs!AG172+0.5,INDIRECT($C172&amp;"!"&amp;"$G"&amp;$D172)+ROUND(AG172,0)))</f>
        <v>0</v>
      </c>
      <c r="AI172">
        <f t="shared" ca="1" si="73"/>
        <v>0</v>
      </c>
      <c r="AJ172" cm="1">
        <f t="array" aca="1" ref="AJ172" ca="1">IF(AND(AG172=INT(AG172),INDIRECT($C172&amp;"!"&amp;"$F"&amp;$D172)&lt;&gt;""),AG172+1,ROUNDUP(AG172,0))</f>
        <v>0</v>
      </c>
      <c r="AK172">
        <f t="shared" ca="1" si="74"/>
        <v>0</v>
      </c>
      <c r="AL172" t="str">
        <f t="shared" ca="1" si="75"/>
        <v>Oui</v>
      </c>
      <c r="AM172">
        <f t="shared" ca="1" si="76"/>
        <v>0</v>
      </c>
      <c r="AN172" t="str">
        <f t="shared" ca="1" si="16"/>
        <v>Oui</v>
      </c>
      <c r="AO172" t="str">
        <f t="shared" ca="1" si="77"/>
        <v/>
      </c>
    </row>
    <row r="173" spans="1:41" x14ac:dyDescent="0.25">
      <c r="A173">
        <v>171</v>
      </c>
      <c r="B173">
        <f ca="1">Data!E173</f>
        <v>1</v>
      </c>
      <c r="C173" t="s">
        <v>111</v>
      </c>
      <c r="D173">
        <v>25</v>
      </c>
      <c r="E173" t="str">
        <f t="shared" ca="1" si="37"/>
        <v>Non</v>
      </c>
      <c r="F173" t="str">
        <f ca="1">IF(Data!$D173&gt;=3,"Oui","Non")</f>
        <v>Non</v>
      </c>
      <c r="G173" s="4" t="str" cm="1">
        <f t="array" aca="1" ref="G173" ca="1">IF(OR(AND(Data!$E173=4,ISBLANK(INDIRECT($C173&amp;"!"&amp;"$D"&amp;$D173&amp;":$I"&amp;$D173))),$E173="Oui"),_xlfn.SWITCH(Informations!$E$10,"Oui",0.5,"Non",0.4,"Erreur"),"NA")</f>
        <v>NA</v>
      </c>
      <c r="H173" s="14" cm="1">
        <f t="array" aca="1" ref="H173" ca="1">_xlfn.SWITCH($G173,"NA",(INDIRECT($C173&amp;"!"&amp;"$E"&amp;$D173))-(INDIRECT($C173&amp;"!"&amp;"$D"&amp;$D173)),0.4,$G173,0.5,$G173,"Erreur","Erreur","Erreur")</f>
        <v>0</v>
      </c>
      <c r="I173" cm="1">
        <f t="array" aca="1" ref="I173" ca="1">IF($G173="NA",INDIRECT($C173&amp;"!"&amp;"$H"&amp;$D173)+INDIRECT($C173&amp;"!"&amp;"$I"&amp;$D173)+INDIRECT($C173&amp;"!"&amp;"$J"&amp;$D173),0)</f>
        <v>0</v>
      </c>
      <c r="J173" cm="1">
        <f t="array" aca="1" ref="J173" ca="1">IF($G173="NA",(INDIRECT($C173&amp;"!"&amp;"$K"&amp;$D173)),0)</f>
        <v>0</v>
      </c>
      <c r="K173" s="4">
        <f t="shared" ca="1" si="64"/>
        <v>0</v>
      </c>
      <c r="L173" s="3">
        <f t="shared" ca="1" si="38"/>
        <v>0</v>
      </c>
      <c r="M173" s="5" cm="1">
        <f t="array" aca="1" ref="M173" ca="1">IF((INDIRECT($C173&amp;"!"&amp;"$D"&amp;$D173))="",,_xlfn.IFS(INDIRECT($C173&amp;"!"&amp;"$E"&amp;$D173)&lt;(1/3),INDIRECT($C173&amp;"!"&amp;"$E"&amp;$D173)-INDIRECT($C173&amp;"!"&amp;"$D"&amp;$D173),INDIRECT($C173&amp;"!"&amp;"$E"&amp;$D173)&gt;=(1/3),Data!$H$3-(INDIRECT($C173&amp;"!"&amp;"$D"&amp;$D173))))+INDIRECT($C173&amp;"!"&amp;"$H"&amp;$D173)</f>
        <v>0</v>
      </c>
      <c r="N173" s="5">
        <f t="shared" ca="1" si="39"/>
        <v>0</v>
      </c>
      <c r="O173" s="6">
        <f t="shared" ca="1" si="40"/>
        <v>0</v>
      </c>
      <c r="P173" s="5" cm="1">
        <f t="array" aca="1" ref="P173" ca="1">IF((INDIRECT($C173&amp;"!"&amp;"$D"&amp;$D173))="",,_xlfn.IFS(INDIRECT($C173&amp;"!"&amp;"$D"&amp;$D173)&gt;(2/3),INDIRECT($C173&amp;"!"&amp;"$E"&amp;$D173)-INDIRECT($C173&amp;"!"&amp;"$D"&amp;$D173),INDIRECT($C173&amp;"!"&amp;"$D"&amp;$D173)&lt;=(2/3),INDIRECT($C173&amp;"!"&amp;"$E"&amp;$D173)-Data!$H$4))+INDIRECT($C173&amp;"!"&amp;"$J"&amp;$D173)</f>
        <v>0</v>
      </c>
      <c r="Q173" s="4">
        <f t="shared" ca="1" si="41"/>
        <v>0</v>
      </c>
      <c r="R173" s="6">
        <f t="shared" ca="1" si="42"/>
        <v>0</v>
      </c>
      <c r="S173" s="4">
        <f ca="1">IF(VLOOKUP(A173,Data!B:E,4)&gt;=2,K173,N173+Q173)</f>
        <v>0</v>
      </c>
      <c r="T173" s="4">
        <f ca="1">IF(VLOOKUP(A173,Data!B:E,4)&gt;=2,,K173-N173-Q173)</f>
        <v>0</v>
      </c>
      <c r="U173" s="4">
        <f t="shared" ref="U173" ca="1" si="83">SUM(K167:K173)</f>
        <v>0</v>
      </c>
      <c r="V173" t="str">
        <f t="shared" ca="1" si="66"/>
        <v>Non</v>
      </c>
      <c r="W173" cm="1">
        <f t="array" aca="1" ref="W173" ca="1">_xlfn.IFS(AND(INDIRECT($C173&amp;"!"&amp;"$G"&amp;$D173)-INDIRECT($C173&amp;"!"&amp;"$F"&amp;$D173)&lt;0.5,INDIRECT($C173&amp;"!"&amp;"$G"&amp;$D173)=1,INDIRECT($C174&amp;"!"&amp;"$F"&amp;$D174)=0),0,AND(INDIRECT($C172&amp;"!"&amp;"$G"&amp;$D172)-INDIRECT($C172&amp;"!"&amp;"$F"&amp;$D172)&lt;0.5,INDIRECT($C172&amp;"!"&amp;"$G"&amp;$D172)=1,INDIRECT($C173&amp;"!"&amp;"$F"&amp;$D173)=0),INDIRECT($C172&amp;"!"&amp;"$F"&amp;$D172),AND(INDIRECT($C172&amp;"!"&amp;"$G"&amp;$D172)-INDIRECT($C172&amp;"!"&amp;"$F"&amp;$D172)&lt;=0.5,INDIRECT($C172&amp;"!"&amp;"$G"&amp;$D172)=1,INDIRECT($C173&amp;"!"&amp;"$F"&amp;$D173)=0),Calculs!X172,AND(INDIRECT($C173&amp;"!"&amp;"$F"&amp;$D173)=0,INDIRECT($C172&amp;"!"&amp;"$G"&amp;$D172)=1),AH172,TRUE,INDIRECT($C173&amp;"!"&amp;"$F"&amp;$D173))</f>
        <v>0</v>
      </c>
      <c r="X173" cm="1">
        <f t="array" aca="1" ref="X173" ca="1">IF(AND(INDIRECT($C173&amp;"!"&amp;"$G"&amp;$D173)-INDIRECT($C173&amp;"!"&amp;"$F"&amp;$D173)&lt;0.5,INDIRECT($C173&amp;"!"&amp;"$G"&amp;$D173)=1,INDIRECT($C174&amp;"!"&amp;"$F"&amp;$D174)=0),0,IF(OR(INDIRECT($C173&amp;"!"&amp;"$G"&amp;$D173)=1,AND(INDIRECT($C173&amp;"!"&amp;"$G"&amp;$D173)&lt;&gt;1,INDIRECT($C173&amp;"!"&amp;"$G"&amp;$D173)&gt;Calculs!W173+0.5)),Calculs!W173+0.5,INDIRECT($C173&amp;"!"&amp;"$G"&amp;$D173)+ROUND(W173,0)))</f>
        <v>0</v>
      </c>
      <c r="Y173">
        <f t="shared" ca="1" si="67"/>
        <v>0</v>
      </c>
      <c r="Z173" cm="1">
        <f t="array" aca="1" ref="Z173" ca="1">IF(AND(W173=INT(W173),INDIRECT($C173&amp;"!"&amp;"$F"&amp;$D173)&lt;&gt;""),W173+1,ROUNDUP(W173,0))</f>
        <v>0</v>
      </c>
      <c r="AA173">
        <f t="shared" ca="1" si="68"/>
        <v>0</v>
      </c>
      <c r="AB173" t="str">
        <f t="shared" ca="1" si="69"/>
        <v>Oui</v>
      </c>
      <c r="AC173">
        <f t="shared" ca="1" si="70"/>
        <v>0</v>
      </c>
      <c r="AD173" t="str">
        <f t="shared" ca="1" si="10"/>
        <v>Oui</v>
      </c>
      <c r="AE173" t="str">
        <f t="shared" ca="1" si="71"/>
        <v/>
      </c>
      <c r="AF173" t="str">
        <f t="shared" ca="1" si="72"/>
        <v>Non</v>
      </c>
      <c r="AG173" cm="1">
        <f t="array" aca="1" ref="AG173" ca="1">IF(INDIRECT($C173&amp;"!"&amp;"$G"&amp;$D173)-INDIRECT($C173&amp;"!"&amp;"$F"&amp;$D173)&lt;=0.5,0,IF(AND(INDIRECT($C173&amp;"!"&amp;"$F"&amp;$D173)=0,INDIRECT($C172&amp;"!"&amp;"$G"&amp;$D172)=1),X173,INDIRECT($C173&amp;"!"&amp;"$F"&amp;$D173)))</f>
        <v>0</v>
      </c>
      <c r="AH173" cm="1">
        <f t="array" aca="1" ref="AH173" ca="1">IF(INDIRECT($C173&amp;"!"&amp;"$G"&amp;$D173)-INDIRECT($C173&amp;"!"&amp;"$F"&amp;$D173)&lt;=0.5,0,IF(OR(INDIRECT($C173&amp;"!"&amp;"$G"&amp;$D173)=1,AND(INDIRECT($C173&amp;"!"&amp;"$G"&amp;$D173)&lt;&gt;1,INDIRECT($C173&amp;"!"&amp;"$G"&amp;$D173)&gt;Calculs!AG173+0.5)),Calculs!AG173+0.5,INDIRECT($C173&amp;"!"&amp;"$G"&amp;$D173)+ROUND(AG173,0)))</f>
        <v>0</v>
      </c>
      <c r="AI173">
        <f t="shared" ca="1" si="73"/>
        <v>0</v>
      </c>
      <c r="AJ173" cm="1">
        <f t="array" aca="1" ref="AJ173" ca="1">IF(AND(AG173=INT(AG173),INDIRECT($C173&amp;"!"&amp;"$F"&amp;$D173)&lt;&gt;""),AG173+1,ROUNDUP(AG173,0))</f>
        <v>0</v>
      </c>
      <c r="AK173">
        <f t="shared" ca="1" si="74"/>
        <v>0</v>
      </c>
      <c r="AL173" t="str">
        <f t="shared" ca="1" si="75"/>
        <v>Oui</v>
      </c>
      <c r="AM173">
        <f t="shared" ca="1" si="76"/>
        <v>0</v>
      </c>
      <c r="AN173" t="str">
        <f t="shared" ca="1" si="16"/>
        <v>Oui</v>
      </c>
      <c r="AO173" t="str">
        <f t="shared" ca="1" si="77"/>
        <v/>
      </c>
    </row>
    <row r="174" spans="1:41" x14ac:dyDescent="0.25">
      <c r="A174">
        <v>172</v>
      </c>
      <c r="B174">
        <f ca="1">Data!E174</f>
        <v>1</v>
      </c>
      <c r="C174" t="s">
        <v>111</v>
      </c>
      <c r="D174">
        <v>26</v>
      </c>
      <c r="E174" t="str">
        <f t="shared" ca="1" si="37"/>
        <v>Non</v>
      </c>
      <c r="F174" t="str">
        <f ca="1">IF(Data!$D174&gt;=3,"Oui","Non")</f>
        <v>Non</v>
      </c>
      <c r="G174" s="4" t="str" cm="1">
        <f t="array" aca="1" ref="G174" ca="1">IF(OR(AND(Data!$E174=4,ISBLANK(INDIRECT($C174&amp;"!"&amp;"$D"&amp;$D174&amp;":$I"&amp;$D174))),$E174="Oui"),_xlfn.SWITCH(Informations!$E$10,"Oui",0.5,"Non",0.4,"Erreur"),"NA")</f>
        <v>NA</v>
      </c>
      <c r="H174" s="14" cm="1">
        <f t="array" aca="1" ref="H174" ca="1">_xlfn.SWITCH($G174,"NA",(INDIRECT($C174&amp;"!"&amp;"$E"&amp;$D174))-(INDIRECT($C174&amp;"!"&amp;"$D"&amp;$D174)),0.4,$G174,0.5,$G174,"Erreur","Erreur","Erreur")</f>
        <v>0</v>
      </c>
      <c r="I174" cm="1">
        <f t="array" aca="1" ref="I174" ca="1">IF($G174="NA",INDIRECT($C174&amp;"!"&amp;"$H"&amp;$D174)+INDIRECT($C174&amp;"!"&amp;"$I"&amp;$D174)+INDIRECT($C174&amp;"!"&amp;"$J"&amp;$D174),0)</f>
        <v>0</v>
      </c>
      <c r="J174" cm="1">
        <f t="array" aca="1" ref="J174" ca="1">IF($G174="NA",(INDIRECT($C174&amp;"!"&amp;"$K"&amp;$D174)),0)</f>
        <v>0</v>
      </c>
      <c r="K174" s="4">
        <f t="shared" ca="1" si="64"/>
        <v>0</v>
      </c>
      <c r="L174" s="3">
        <f t="shared" ca="1" si="38"/>
        <v>0</v>
      </c>
      <c r="M174" s="5" cm="1">
        <f t="array" aca="1" ref="M174" ca="1">IF((INDIRECT($C174&amp;"!"&amp;"$D"&amp;$D174))="",,_xlfn.IFS(INDIRECT($C174&amp;"!"&amp;"$E"&amp;$D174)&lt;(1/3),INDIRECT($C174&amp;"!"&amp;"$E"&amp;$D174)-INDIRECT($C174&amp;"!"&amp;"$D"&amp;$D174),INDIRECT($C174&amp;"!"&amp;"$E"&amp;$D174)&gt;=(1/3),Data!$H$3-(INDIRECT($C174&amp;"!"&amp;"$D"&amp;$D174))))+INDIRECT($C174&amp;"!"&amp;"$H"&amp;$D174)</f>
        <v>0</v>
      </c>
      <c r="N174" s="5">
        <f t="shared" ca="1" si="39"/>
        <v>0</v>
      </c>
      <c r="O174" s="6">
        <f t="shared" ca="1" si="40"/>
        <v>0</v>
      </c>
      <c r="P174" s="5" cm="1">
        <f t="array" aca="1" ref="P174" ca="1">IF((INDIRECT($C174&amp;"!"&amp;"$D"&amp;$D174))="",,_xlfn.IFS(INDIRECT($C174&amp;"!"&amp;"$D"&amp;$D174)&gt;(2/3),INDIRECT($C174&amp;"!"&amp;"$E"&amp;$D174)-INDIRECT($C174&amp;"!"&amp;"$D"&amp;$D174),INDIRECT($C174&amp;"!"&amp;"$D"&amp;$D174)&lt;=(2/3),INDIRECT($C174&amp;"!"&amp;"$E"&amp;$D174)-Data!$H$4))+INDIRECT($C174&amp;"!"&amp;"$J"&amp;$D174)</f>
        <v>0</v>
      </c>
      <c r="Q174" s="4">
        <f t="shared" ca="1" si="41"/>
        <v>0</v>
      </c>
      <c r="R174" s="6">
        <f t="shared" ca="1" si="42"/>
        <v>0</v>
      </c>
      <c r="S174" s="4">
        <f ca="1">IF(VLOOKUP(A174,Data!B:E,4)&gt;=2,K174,N174+Q174)</f>
        <v>0</v>
      </c>
      <c r="T174" s="4">
        <f ca="1">IF(VLOOKUP(A174,Data!B:E,4)&gt;=2,,K174-N174-Q174)</f>
        <v>0</v>
      </c>
      <c r="V174" t="str">
        <f t="shared" ca="1" si="66"/>
        <v>Non</v>
      </c>
      <c r="W174" cm="1">
        <f t="array" aca="1" ref="W174" ca="1">_xlfn.IFS(AND(INDIRECT($C174&amp;"!"&amp;"$G"&amp;$D174)-INDIRECT($C174&amp;"!"&amp;"$F"&amp;$D174)&lt;0.5,INDIRECT($C174&amp;"!"&amp;"$G"&amp;$D174)=1,INDIRECT($C175&amp;"!"&amp;"$F"&amp;$D175)=0),0,AND(INDIRECT($C173&amp;"!"&amp;"$G"&amp;$D173)-INDIRECT($C173&amp;"!"&amp;"$F"&amp;$D173)&lt;0.5,INDIRECT($C173&amp;"!"&amp;"$G"&amp;$D173)=1,INDIRECT($C174&amp;"!"&amp;"$F"&amp;$D174)=0),INDIRECT($C173&amp;"!"&amp;"$F"&amp;$D173),AND(INDIRECT($C173&amp;"!"&amp;"$G"&amp;$D173)-INDIRECT($C173&amp;"!"&amp;"$F"&amp;$D173)&lt;=0.5,INDIRECT($C173&amp;"!"&amp;"$G"&amp;$D173)=1,INDIRECT($C174&amp;"!"&amp;"$F"&amp;$D174)=0),Calculs!X173,AND(INDIRECT($C174&amp;"!"&amp;"$F"&amp;$D174)=0,INDIRECT($C173&amp;"!"&amp;"$G"&amp;$D173)=1),AH173,TRUE,INDIRECT($C174&amp;"!"&amp;"$F"&amp;$D174))</f>
        <v>0</v>
      </c>
      <c r="X174" cm="1">
        <f t="array" aca="1" ref="X174" ca="1">IF(AND(INDIRECT($C174&amp;"!"&amp;"$G"&amp;$D174)-INDIRECT($C174&amp;"!"&amp;"$F"&amp;$D174)&lt;0.5,INDIRECT($C174&amp;"!"&amp;"$G"&amp;$D174)=1,INDIRECT($C175&amp;"!"&amp;"$F"&amp;$D175)=0),0,IF(OR(INDIRECT($C174&amp;"!"&amp;"$G"&amp;$D174)=1,AND(INDIRECT($C174&amp;"!"&amp;"$G"&amp;$D174)&lt;&gt;1,INDIRECT($C174&amp;"!"&amp;"$G"&amp;$D174)&gt;Calculs!W174+0.5)),Calculs!W174+0.5,INDIRECT($C174&amp;"!"&amp;"$G"&amp;$D174)+ROUND(W174,0)))</f>
        <v>0</v>
      </c>
      <c r="Y174">
        <f t="shared" ca="1" si="67"/>
        <v>0</v>
      </c>
      <c r="Z174" cm="1">
        <f t="array" aca="1" ref="Z174" ca="1">IF(AND(W174=INT(W174),INDIRECT($C174&amp;"!"&amp;"$F"&amp;$D174)&lt;&gt;""),W174+1,ROUNDUP(W174,0))</f>
        <v>0</v>
      </c>
      <c r="AA174">
        <f t="shared" ca="1" si="68"/>
        <v>0</v>
      </c>
      <c r="AB174" t="str">
        <f t="shared" ca="1" si="69"/>
        <v>Oui</v>
      </c>
      <c r="AC174">
        <f t="shared" ca="1" si="70"/>
        <v>0</v>
      </c>
      <c r="AD174" t="str">
        <f t="shared" ca="1" si="10"/>
        <v>Oui</v>
      </c>
      <c r="AE174" t="str">
        <f t="shared" ca="1" si="71"/>
        <v/>
      </c>
      <c r="AF174" t="str">
        <f t="shared" ca="1" si="72"/>
        <v>Non</v>
      </c>
      <c r="AG174" cm="1">
        <f t="array" aca="1" ref="AG174" ca="1">IF(INDIRECT($C174&amp;"!"&amp;"$G"&amp;$D174)-INDIRECT($C174&amp;"!"&amp;"$F"&amp;$D174)&lt;=0.5,0,IF(AND(INDIRECT($C174&amp;"!"&amp;"$F"&amp;$D174)=0,INDIRECT($C173&amp;"!"&amp;"$G"&amp;$D173)=1),X174,INDIRECT($C174&amp;"!"&amp;"$F"&amp;$D174)))</f>
        <v>0</v>
      </c>
      <c r="AH174" cm="1">
        <f t="array" aca="1" ref="AH174" ca="1">IF(INDIRECT($C174&amp;"!"&amp;"$G"&amp;$D174)-INDIRECT($C174&amp;"!"&amp;"$F"&amp;$D174)&lt;=0.5,0,IF(OR(INDIRECT($C174&amp;"!"&amp;"$G"&amp;$D174)=1,AND(INDIRECT($C174&amp;"!"&amp;"$G"&amp;$D174)&lt;&gt;1,INDIRECT($C174&amp;"!"&amp;"$G"&amp;$D174)&gt;Calculs!AG174+0.5)),Calculs!AG174+0.5,INDIRECT($C174&amp;"!"&amp;"$G"&amp;$D174)+ROUND(AG174,0)))</f>
        <v>0</v>
      </c>
      <c r="AI174">
        <f t="shared" ca="1" si="73"/>
        <v>0</v>
      </c>
      <c r="AJ174" cm="1">
        <f t="array" aca="1" ref="AJ174" ca="1">IF(AND(AG174=INT(AG174),INDIRECT($C174&amp;"!"&amp;"$F"&amp;$D174)&lt;&gt;""),AG174+1,ROUNDUP(AG174,0))</f>
        <v>0</v>
      </c>
      <c r="AK174">
        <f t="shared" ca="1" si="74"/>
        <v>0</v>
      </c>
      <c r="AL174" t="str">
        <f t="shared" ca="1" si="75"/>
        <v>Oui</v>
      </c>
      <c r="AM174">
        <f t="shared" ca="1" si="76"/>
        <v>0</v>
      </c>
      <c r="AN174" t="str">
        <f t="shared" ca="1" si="16"/>
        <v>Oui</v>
      </c>
      <c r="AO174" t="str">
        <f t="shared" ca="1" si="77"/>
        <v/>
      </c>
    </row>
    <row r="175" spans="1:41" x14ac:dyDescent="0.25">
      <c r="A175">
        <v>173</v>
      </c>
      <c r="B175">
        <f ca="1">Data!E175</f>
        <v>1</v>
      </c>
      <c r="C175" t="s">
        <v>111</v>
      </c>
      <c r="D175">
        <v>27</v>
      </c>
      <c r="E175" t="str">
        <f t="shared" ca="1" si="37"/>
        <v>Non</v>
      </c>
      <c r="F175" t="str">
        <f ca="1">IF(Data!$D175&gt;=3,"Oui","Non")</f>
        <v>Non</v>
      </c>
      <c r="G175" s="4" t="str" cm="1">
        <f t="array" aca="1" ref="G175" ca="1">IF(OR(AND(Data!$E175=4,ISBLANK(INDIRECT($C175&amp;"!"&amp;"$D"&amp;$D175&amp;":$I"&amp;$D175))),$E175="Oui"),_xlfn.SWITCH(Informations!$E$10,"Oui",0.5,"Non",0.4,"Erreur"),"NA")</f>
        <v>NA</v>
      </c>
      <c r="H175" s="14" cm="1">
        <f t="array" aca="1" ref="H175" ca="1">_xlfn.SWITCH($G175,"NA",(INDIRECT($C175&amp;"!"&amp;"$E"&amp;$D175))-(INDIRECT($C175&amp;"!"&amp;"$D"&amp;$D175)),0.4,$G175,0.5,$G175,"Erreur","Erreur","Erreur")</f>
        <v>0</v>
      </c>
      <c r="I175" cm="1">
        <f t="array" aca="1" ref="I175" ca="1">IF($G175="NA",INDIRECT($C175&amp;"!"&amp;"$H"&amp;$D175)+INDIRECT($C175&amp;"!"&amp;"$I"&amp;$D175)+INDIRECT($C175&amp;"!"&amp;"$J"&amp;$D175),0)</f>
        <v>0</v>
      </c>
      <c r="J175" cm="1">
        <f t="array" aca="1" ref="J175" ca="1">IF($G175="NA",(INDIRECT($C175&amp;"!"&amp;"$K"&amp;$D175)),0)</f>
        <v>0</v>
      </c>
      <c r="K175" s="4">
        <f t="shared" ca="1" si="64"/>
        <v>0</v>
      </c>
      <c r="L175" s="3">
        <f t="shared" ca="1" si="38"/>
        <v>0</v>
      </c>
      <c r="M175" s="5" cm="1">
        <f t="array" aca="1" ref="M175" ca="1">IF((INDIRECT($C175&amp;"!"&amp;"$D"&amp;$D175))="",,_xlfn.IFS(INDIRECT($C175&amp;"!"&amp;"$E"&amp;$D175)&lt;(1/3),INDIRECT($C175&amp;"!"&amp;"$E"&amp;$D175)-INDIRECT($C175&amp;"!"&amp;"$D"&amp;$D175),INDIRECT($C175&amp;"!"&amp;"$E"&amp;$D175)&gt;=(1/3),Data!$H$3-(INDIRECT($C175&amp;"!"&amp;"$D"&amp;$D175))))+INDIRECT($C175&amp;"!"&amp;"$H"&amp;$D175)</f>
        <v>0</v>
      </c>
      <c r="N175" s="5">
        <f t="shared" ca="1" si="39"/>
        <v>0</v>
      </c>
      <c r="O175" s="6">
        <f t="shared" ca="1" si="40"/>
        <v>0</v>
      </c>
      <c r="P175" s="5" cm="1">
        <f t="array" aca="1" ref="P175" ca="1">IF((INDIRECT($C175&amp;"!"&amp;"$D"&amp;$D175))="",,_xlfn.IFS(INDIRECT($C175&amp;"!"&amp;"$D"&amp;$D175)&gt;(2/3),INDIRECT($C175&amp;"!"&amp;"$E"&amp;$D175)-INDIRECT($C175&amp;"!"&amp;"$D"&amp;$D175),INDIRECT($C175&amp;"!"&amp;"$D"&amp;$D175)&lt;=(2/3),INDIRECT($C175&amp;"!"&amp;"$E"&amp;$D175)-Data!$H$4))+INDIRECT($C175&amp;"!"&amp;"$J"&amp;$D175)</f>
        <v>0</v>
      </c>
      <c r="Q175" s="4">
        <f t="shared" ca="1" si="41"/>
        <v>0</v>
      </c>
      <c r="R175" s="6">
        <f t="shared" ca="1" si="42"/>
        <v>0</v>
      </c>
      <c r="S175" s="4">
        <f ca="1">IF(VLOOKUP(A175,Data!B:E,4)&gt;=2,K175,N175+Q175)</f>
        <v>0</v>
      </c>
      <c r="T175" s="4">
        <f ca="1">IF(VLOOKUP(A175,Data!B:E,4)&gt;=2,,K175-N175-Q175)</f>
        <v>0</v>
      </c>
      <c r="V175" t="str">
        <f t="shared" ca="1" si="66"/>
        <v>Non</v>
      </c>
      <c r="W175" cm="1">
        <f t="array" aca="1" ref="W175" ca="1">_xlfn.IFS(AND(INDIRECT($C175&amp;"!"&amp;"$G"&amp;$D175)-INDIRECT($C175&amp;"!"&amp;"$F"&amp;$D175)&lt;0.5,INDIRECT($C175&amp;"!"&amp;"$G"&amp;$D175)=1,INDIRECT($C176&amp;"!"&amp;"$F"&amp;$D176)=0),0,AND(INDIRECT($C174&amp;"!"&amp;"$G"&amp;$D174)-INDIRECT($C174&amp;"!"&amp;"$F"&amp;$D174)&lt;0.5,INDIRECT($C174&amp;"!"&amp;"$G"&amp;$D174)=1,INDIRECT($C175&amp;"!"&amp;"$F"&amp;$D175)=0),INDIRECT($C174&amp;"!"&amp;"$F"&amp;$D174),AND(INDIRECT($C174&amp;"!"&amp;"$G"&amp;$D174)-INDIRECT($C174&amp;"!"&amp;"$F"&amp;$D174)&lt;=0.5,INDIRECT($C174&amp;"!"&amp;"$G"&amp;$D174)=1,INDIRECT($C175&amp;"!"&amp;"$F"&amp;$D175)=0),Calculs!X174,AND(INDIRECT($C175&amp;"!"&amp;"$F"&amp;$D175)=0,INDIRECT($C174&amp;"!"&amp;"$G"&amp;$D174)=1),AH174,TRUE,INDIRECT($C175&amp;"!"&amp;"$F"&amp;$D175))</f>
        <v>0</v>
      </c>
      <c r="X175" cm="1">
        <f t="array" aca="1" ref="X175" ca="1">IF(AND(INDIRECT($C175&amp;"!"&amp;"$G"&amp;$D175)-INDIRECT($C175&amp;"!"&amp;"$F"&amp;$D175)&lt;0.5,INDIRECT($C175&amp;"!"&amp;"$G"&amp;$D175)=1,INDIRECT($C176&amp;"!"&amp;"$F"&amp;$D176)=0),0,IF(OR(INDIRECT($C175&amp;"!"&amp;"$G"&amp;$D175)=1,AND(INDIRECT($C175&amp;"!"&amp;"$G"&amp;$D175)&lt;&gt;1,INDIRECT($C175&amp;"!"&amp;"$G"&amp;$D175)&gt;Calculs!W175+0.5)),Calculs!W175+0.5,INDIRECT($C175&amp;"!"&amp;"$G"&amp;$D175)+ROUND(W175,0)))</f>
        <v>0</v>
      </c>
      <c r="Y175">
        <f t="shared" ca="1" si="67"/>
        <v>0</v>
      </c>
      <c r="Z175" cm="1">
        <f t="array" aca="1" ref="Z175" ca="1">IF(AND(W175=INT(W175),INDIRECT($C175&amp;"!"&amp;"$F"&amp;$D175)&lt;&gt;""),W175+1,ROUNDUP(W175,0))</f>
        <v>0</v>
      </c>
      <c r="AA175">
        <f t="shared" ca="1" si="68"/>
        <v>0</v>
      </c>
      <c r="AB175" t="str">
        <f t="shared" ca="1" si="69"/>
        <v>Oui</v>
      </c>
      <c r="AC175">
        <f t="shared" ca="1" si="70"/>
        <v>0</v>
      </c>
      <c r="AD175" t="str">
        <f t="shared" ca="1" si="10"/>
        <v>Oui</v>
      </c>
      <c r="AE175" t="str">
        <f t="shared" ca="1" si="71"/>
        <v/>
      </c>
      <c r="AF175" t="str">
        <f t="shared" ca="1" si="72"/>
        <v>Non</v>
      </c>
      <c r="AG175" cm="1">
        <f t="array" aca="1" ref="AG175" ca="1">IF(INDIRECT($C175&amp;"!"&amp;"$G"&amp;$D175)-INDIRECT($C175&amp;"!"&amp;"$F"&amp;$D175)&lt;=0.5,0,IF(AND(INDIRECT($C175&amp;"!"&amp;"$F"&amp;$D175)=0,INDIRECT($C174&amp;"!"&amp;"$G"&amp;$D174)=1),X175,INDIRECT($C175&amp;"!"&amp;"$F"&amp;$D175)))</f>
        <v>0</v>
      </c>
      <c r="AH175" cm="1">
        <f t="array" aca="1" ref="AH175" ca="1">IF(INDIRECT($C175&amp;"!"&amp;"$G"&amp;$D175)-INDIRECT($C175&amp;"!"&amp;"$F"&amp;$D175)&lt;=0.5,0,IF(OR(INDIRECT($C175&amp;"!"&amp;"$G"&amp;$D175)=1,AND(INDIRECT($C175&amp;"!"&amp;"$G"&amp;$D175)&lt;&gt;1,INDIRECT($C175&amp;"!"&amp;"$G"&amp;$D175)&gt;Calculs!AG175+0.5)),Calculs!AG175+0.5,INDIRECT($C175&amp;"!"&amp;"$G"&amp;$D175)+ROUND(AG175,0)))</f>
        <v>0</v>
      </c>
      <c r="AI175">
        <f t="shared" ca="1" si="73"/>
        <v>0</v>
      </c>
      <c r="AJ175" cm="1">
        <f t="array" aca="1" ref="AJ175" ca="1">IF(AND(AG175=INT(AG175),INDIRECT($C175&amp;"!"&amp;"$F"&amp;$D175)&lt;&gt;""),AG175+1,ROUNDUP(AG175,0))</f>
        <v>0</v>
      </c>
      <c r="AK175">
        <f t="shared" ca="1" si="74"/>
        <v>0</v>
      </c>
      <c r="AL175" t="str">
        <f t="shared" ca="1" si="75"/>
        <v>Oui</v>
      </c>
      <c r="AM175">
        <f t="shared" ca="1" si="76"/>
        <v>0</v>
      </c>
      <c r="AN175" t="str">
        <f t="shared" ca="1" si="16"/>
        <v>Oui</v>
      </c>
      <c r="AO175" t="str">
        <f t="shared" ca="1" si="77"/>
        <v/>
      </c>
    </row>
    <row r="176" spans="1:41" x14ac:dyDescent="0.25">
      <c r="A176">
        <v>174</v>
      </c>
      <c r="B176">
        <f ca="1">Data!E176</f>
        <v>1</v>
      </c>
      <c r="C176" t="s">
        <v>111</v>
      </c>
      <c r="D176">
        <v>28</v>
      </c>
      <c r="E176" t="str">
        <f t="shared" ca="1" si="37"/>
        <v>Non</v>
      </c>
      <c r="F176" t="str">
        <f ca="1">IF(Data!$D176&gt;=3,"Oui","Non")</f>
        <v>Non</v>
      </c>
      <c r="G176" s="4" t="str" cm="1">
        <f t="array" aca="1" ref="G176" ca="1">IF(OR(AND(Data!$E176=4,ISBLANK(INDIRECT($C176&amp;"!"&amp;"$D"&amp;$D176&amp;":$I"&amp;$D176))),$E176="Oui"),_xlfn.SWITCH(Informations!$E$10,"Oui",0.5,"Non",0.4,"Erreur"),"NA")</f>
        <v>NA</v>
      </c>
      <c r="H176" s="14" cm="1">
        <f t="array" aca="1" ref="H176" ca="1">_xlfn.SWITCH($G176,"NA",(INDIRECT($C176&amp;"!"&amp;"$E"&amp;$D176))-(INDIRECT($C176&amp;"!"&amp;"$D"&amp;$D176)),0.4,$G176,0.5,$G176,"Erreur","Erreur","Erreur")</f>
        <v>0</v>
      </c>
      <c r="I176" cm="1">
        <f t="array" aca="1" ref="I176" ca="1">IF($G176="NA",INDIRECT($C176&amp;"!"&amp;"$H"&amp;$D176)+INDIRECT($C176&amp;"!"&amp;"$I"&amp;$D176)+INDIRECT($C176&amp;"!"&amp;"$J"&amp;$D176),0)</f>
        <v>0</v>
      </c>
      <c r="J176" cm="1">
        <f t="array" aca="1" ref="J176" ca="1">IF($G176="NA",(INDIRECT($C176&amp;"!"&amp;"$K"&amp;$D176)),0)</f>
        <v>0</v>
      </c>
      <c r="K176" s="4">
        <f t="shared" ca="1" si="64"/>
        <v>0</v>
      </c>
      <c r="L176" s="3">
        <f t="shared" ca="1" si="38"/>
        <v>0</v>
      </c>
      <c r="M176" s="5" cm="1">
        <f t="array" aca="1" ref="M176" ca="1">IF((INDIRECT($C176&amp;"!"&amp;"$D"&amp;$D176))="",,_xlfn.IFS(INDIRECT($C176&amp;"!"&amp;"$E"&amp;$D176)&lt;(1/3),INDIRECT($C176&amp;"!"&amp;"$E"&amp;$D176)-INDIRECT($C176&amp;"!"&amp;"$D"&amp;$D176),INDIRECT($C176&amp;"!"&amp;"$E"&amp;$D176)&gt;=(1/3),Data!$H$3-(INDIRECT($C176&amp;"!"&amp;"$D"&amp;$D176))))+INDIRECT($C176&amp;"!"&amp;"$H"&amp;$D176)</f>
        <v>0</v>
      </c>
      <c r="N176" s="5">
        <f t="shared" ca="1" si="39"/>
        <v>0</v>
      </c>
      <c r="O176" s="6">
        <f t="shared" ca="1" si="40"/>
        <v>0</v>
      </c>
      <c r="P176" s="5" cm="1">
        <f t="array" aca="1" ref="P176" ca="1">IF((INDIRECT($C176&amp;"!"&amp;"$D"&amp;$D176))="",,_xlfn.IFS(INDIRECT($C176&amp;"!"&amp;"$D"&amp;$D176)&gt;(2/3),INDIRECT($C176&amp;"!"&amp;"$E"&amp;$D176)-INDIRECT($C176&amp;"!"&amp;"$D"&amp;$D176),INDIRECT($C176&amp;"!"&amp;"$D"&amp;$D176)&lt;=(2/3),INDIRECT($C176&amp;"!"&amp;"$E"&amp;$D176)-Data!$H$4))+INDIRECT($C176&amp;"!"&amp;"$J"&amp;$D176)</f>
        <v>0</v>
      </c>
      <c r="Q176" s="4">
        <f t="shared" ca="1" si="41"/>
        <v>0</v>
      </c>
      <c r="R176" s="6">
        <f t="shared" ca="1" si="42"/>
        <v>0</v>
      </c>
      <c r="S176" s="4">
        <f ca="1">IF(VLOOKUP(A176,Data!B:E,4)&gt;=2,K176,N176+Q176)</f>
        <v>0</v>
      </c>
      <c r="T176" s="4">
        <f ca="1">IF(VLOOKUP(A176,Data!B:E,4)&gt;=2,,K176-N176-Q176)</f>
        <v>0</v>
      </c>
      <c r="V176" t="str">
        <f t="shared" ca="1" si="66"/>
        <v>Non</v>
      </c>
      <c r="W176" cm="1">
        <f t="array" aca="1" ref="W176" ca="1">_xlfn.IFS(AND(INDIRECT($C176&amp;"!"&amp;"$G"&amp;$D176)-INDIRECT($C176&amp;"!"&amp;"$F"&amp;$D176)&lt;0.5,INDIRECT($C176&amp;"!"&amp;"$G"&amp;$D176)=1,INDIRECT($C177&amp;"!"&amp;"$F"&amp;$D177)=0),0,AND(INDIRECT($C175&amp;"!"&amp;"$G"&amp;$D175)-INDIRECT($C175&amp;"!"&amp;"$F"&amp;$D175)&lt;0.5,INDIRECT($C175&amp;"!"&amp;"$G"&amp;$D175)=1,INDIRECT($C176&amp;"!"&amp;"$F"&amp;$D176)=0),INDIRECT($C175&amp;"!"&amp;"$F"&amp;$D175),AND(INDIRECT($C175&amp;"!"&amp;"$G"&amp;$D175)-INDIRECT($C175&amp;"!"&amp;"$F"&amp;$D175)&lt;=0.5,INDIRECT($C175&amp;"!"&amp;"$G"&amp;$D175)=1,INDIRECT($C176&amp;"!"&amp;"$F"&amp;$D176)=0),Calculs!X175,AND(INDIRECT($C176&amp;"!"&amp;"$F"&amp;$D176)=0,INDIRECT($C175&amp;"!"&amp;"$G"&amp;$D175)=1),AH175,TRUE,INDIRECT($C176&amp;"!"&amp;"$F"&amp;$D176))</f>
        <v>0</v>
      </c>
      <c r="X176" cm="1">
        <f t="array" aca="1" ref="X176" ca="1">IF(AND(INDIRECT($C176&amp;"!"&amp;"$G"&amp;$D176)-INDIRECT($C176&amp;"!"&amp;"$F"&amp;$D176)&lt;0.5,INDIRECT($C176&amp;"!"&amp;"$G"&amp;$D176)=1,INDIRECT($C177&amp;"!"&amp;"$F"&amp;$D177)=0),0,IF(OR(INDIRECT($C176&amp;"!"&amp;"$G"&amp;$D176)=1,AND(INDIRECT($C176&amp;"!"&amp;"$G"&amp;$D176)&lt;&gt;1,INDIRECT($C176&amp;"!"&amp;"$G"&amp;$D176)&gt;Calculs!W176+0.5)),Calculs!W176+0.5,INDIRECT($C176&amp;"!"&amp;"$G"&amp;$D176)+ROUND(W176,0)))</f>
        <v>0</v>
      </c>
      <c r="Y176">
        <f t="shared" ca="1" si="67"/>
        <v>0</v>
      </c>
      <c r="Z176" cm="1">
        <f t="array" aca="1" ref="Z176" ca="1">IF(AND(W176=INT(W176),INDIRECT($C176&amp;"!"&amp;"$F"&amp;$D176)&lt;&gt;""),W176+1,ROUNDUP(W176,0))</f>
        <v>0</v>
      </c>
      <c r="AA176">
        <f t="shared" ca="1" si="68"/>
        <v>0</v>
      </c>
      <c r="AB176" t="str">
        <f t="shared" ca="1" si="69"/>
        <v>Oui</v>
      </c>
      <c r="AC176">
        <f t="shared" ca="1" si="70"/>
        <v>0</v>
      </c>
      <c r="AD176" t="str">
        <f t="shared" ca="1" si="10"/>
        <v>Oui</v>
      </c>
      <c r="AE176" t="str">
        <f t="shared" ca="1" si="71"/>
        <v/>
      </c>
      <c r="AF176" t="str">
        <f t="shared" ca="1" si="72"/>
        <v>Non</v>
      </c>
      <c r="AG176" cm="1">
        <f t="array" aca="1" ref="AG176" ca="1">IF(INDIRECT($C176&amp;"!"&amp;"$G"&amp;$D176)-INDIRECT($C176&amp;"!"&amp;"$F"&amp;$D176)&lt;=0.5,0,IF(AND(INDIRECT($C176&amp;"!"&amp;"$F"&amp;$D176)=0,INDIRECT($C175&amp;"!"&amp;"$G"&amp;$D175)=1),X176,INDIRECT($C176&amp;"!"&amp;"$F"&amp;$D176)))</f>
        <v>0</v>
      </c>
      <c r="AH176" cm="1">
        <f t="array" aca="1" ref="AH176" ca="1">IF(INDIRECT($C176&amp;"!"&amp;"$G"&amp;$D176)-INDIRECT($C176&amp;"!"&amp;"$F"&amp;$D176)&lt;=0.5,0,IF(OR(INDIRECT($C176&amp;"!"&amp;"$G"&amp;$D176)=1,AND(INDIRECT($C176&amp;"!"&amp;"$G"&amp;$D176)&lt;&gt;1,INDIRECT($C176&amp;"!"&amp;"$G"&amp;$D176)&gt;Calculs!AG176+0.5)),Calculs!AG176+0.5,INDIRECT($C176&amp;"!"&amp;"$G"&amp;$D176)+ROUND(AG176,0)))</f>
        <v>0</v>
      </c>
      <c r="AI176">
        <f t="shared" ca="1" si="73"/>
        <v>0</v>
      </c>
      <c r="AJ176" cm="1">
        <f t="array" aca="1" ref="AJ176" ca="1">IF(AND(AG176=INT(AG176),INDIRECT($C176&amp;"!"&amp;"$F"&amp;$D176)&lt;&gt;""),AG176+1,ROUNDUP(AG176,0))</f>
        <v>0</v>
      </c>
      <c r="AK176">
        <f t="shared" ca="1" si="74"/>
        <v>0</v>
      </c>
      <c r="AL176" t="str">
        <f t="shared" ca="1" si="75"/>
        <v>Oui</v>
      </c>
      <c r="AM176">
        <f t="shared" ca="1" si="76"/>
        <v>0</v>
      </c>
      <c r="AN176" t="str">
        <f t="shared" ca="1" si="16"/>
        <v>Oui</v>
      </c>
      <c r="AO176" t="str">
        <f t="shared" ca="1" si="77"/>
        <v/>
      </c>
    </row>
    <row r="177" spans="1:41" x14ac:dyDescent="0.25">
      <c r="A177">
        <v>175</v>
      </c>
      <c r="B177">
        <f ca="1">Data!E177</f>
        <v>2</v>
      </c>
      <c r="C177" t="s">
        <v>111</v>
      </c>
      <c r="D177">
        <v>29</v>
      </c>
      <c r="E177" t="str">
        <f t="shared" ca="1" si="37"/>
        <v>Non</v>
      </c>
      <c r="F177" t="str">
        <f ca="1">IF(Data!$D177&gt;=3,"Oui","Non")</f>
        <v>Non</v>
      </c>
      <c r="G177" s="4" t="str" cm="1">
        <f t="array" aca="1" ref="G177" ca="1">IF(OR(AND(Data!$E177=4,ISBLANK(INDIRECT($C177&amp;"!"&amp;"$D"&amp;$D177&amp;":$I"&amp;$D177))),$E177="Oui"),_xlfn.SWITCH(Informations!$E$10,"Oui",0.5,"Non",0.4,"Erreur"),"NA")</f>
        <v>NA</v>
      </c>
      <c r="H177" s="14" cm="1">
        <f t="array" aca="1" ref="H177" ca="1">_xlfn.SWITCH($G177,"NA",(INDIRECT($C177&amp;"!"&amp;"$E"&amp;$D177))-(INDIRECT($C177&amp;"!"&amp;"$D"&amp;$D177)),0.4,$G177,0.5,$G177,"Erreur","Erreur","Erreur")</f>
        <v>0</v>
      </c>
      <c r="I177" cm="1">
        <f t="array" aca="1" ref="I177" ca="1">IF($G177="NA",INDIRECT($C177&amp;"!"&amp;"$H"&amp;$D177)+INDIRECT($C177&amp;"!"&amp;"$I"&amp;$D177)+INDIRECT($C177&amp;"!"&amp;"$J"&amp;$D177),0)</f>
        <v>0</v>
      </c>
      <c r="J177" cm="1">
        <f t="array" aca="1" ref="J177" ca="1">IF($G177="NA",(INDIRECT($C177&amp;"!"&amp;"$K"&amp;$D177)),0)</f>
        <v>0</v>
      </c>
      <c r="K177" s="4">
        <f t="shared" ca="1" si="64"/>
        <v>0</v>
      </c>
      <c r="L177" s="3">
        <f t="shared" ca="1" si="38"/>
        <v>0</v>
      </c>
      <c r="M177" s="5" cm="1">
        <f t="array" aca="1" ref="M177" ca="1">IF((INDIRECT($C177&amp;"!"&amp;"$D"&amp;$D177))="",,_xlfn.IFS(INDIRECT($C177&amp;"!"&amp;"$E"&amp;$D177)&lt;(1/3),INDIRECT($C177&amp;"!"&amp;"$E"&amp;$D177)-INDIRECT($C177&amp;"!"&amp;"$D"&amp;$D177),INDIRECT($C177&amp;"!"&amp;"$E"&amp;$D177)&gt;=(1/3),Data!$H$3-(INDIRECT($C177&amp;"!"&amp;"$D"&amp;$D177))))+INDIRECT($C177&amp;"!"&amp;"$H"&amp;$D177)</f>
        <v>0</v>
      </c>
      <c r="N177" s="5">
        <f t="shared" ca="1" si="39"/>
        <v>0</v>
      </c>
      <c r="O177" s="6">
        <f t="shared" ca="1" si="40"/>
        <v>0</v>
      </c>
      <c r="P177" s="5" cm="1">
        <f t="array" aca="1" ref="P177" ca="1">IF((INDIRECT($C177&amp;"!"&amp;"$D"&amp;$D177))="",,_xlfn.IFS(INDIRECT($C177&amp;"!"&amp;"$D"&amp;$D177)&gt;(2/3),INDIRECT($C177&amp;"!"&amp;"$E"&amp;$D177)-INDIRECT($C177&amp;"!"&amp;"$D"&amp;$D177),INDIRECT($C177&amp;"!"&amp;"$D"&amp;$D177)&lt;=(2/3),INDIRECT($C177&amp;"!"&amp;"$E"&amp;$D177)-Data!$H$4))+INDIRECT($C177&amp;"!"&amp;"$J"&amp;$D177)</f>
        <v>0</v>
      </c>
      <c r="Q177" s="4">
        <f t="shared" ca="1" si="41"/>
        <v>0</v>
      </c>
      <c r="R177" s="6">
        <f t="shared" ca="1" si="42"/>
        <v>0</v>
      </c>
      <c r="S177" s="4">
        <f ca="1">IF(VLOOKUP(A177,Data!B:E,4)&gt;=2,K177,N177+Q177)</f>
        <v>0</v>
      </c>
      <c r="T177" s="4">
        <f ca="1">IF(VLOOKUP(A177,Data!B:E,4)&gt;=2,,K177-N177-Q177)</f>
        <v>0</v>
      </c>
      <c r="V177" t="str">
        <f t="shared" ca="1" si="66"/>
        <v>Non</v>
      </c>
      <c r="W177" cm="1">
        <f t="array" aca="1" ref="W177" ca="1">_xlfn.IFS(AND(INDIRECT($C177&amp;"!"&amp;"$G"&amp;$D177)-INDIRECT($C177&amp;"!"&amp;"$F"&amp;$D177)&lt;0.5,INDIRECT($C177&amp;"!"&amp;"$G"&amp;$D177)=1,INDIRECT($C178&amp;"!"&amp;"$F"&amp;$D178)=0),0,AND(INDIRECT($C176&amp;"!"&amp;"$G"&amp;$D176)-INDIRECT($C176&amp;"!"&amp;"$F"&amp;$D176)&lt;0.5,INDIRECT($C176&amp;"!"&amp;"$G"&amp;$D176)=1,INDIRECT($C177&amp;"!"&amp;"$F"&amp;$D177)=0),INDIRECT($C176&amp;"!"&amp;"$F"&amp;$D176),AND(INDIRECT($C176&amp;"!"&amp;"$G"&amp;$D176)-INDIRECT($C176&amp;"!"&amp;"$F"&amp;$D176)&lt;=0.5,INDIRECT($C176&amp;"!"&amp;"$G"&amp;$D176)=1,INDIRECT($C177&amp;"!"&amp;"$F"&amp;$D177)=0),Calculs!X176,AND(INDIRECT($C177&amp;"!"&amp;"$F"&amp;$D177)=0,INDIRECT($C176&amp;"!"&amp;"$G"&amp;$D176)=1),AH176,TRUE,INDIRECT($C177&amp;"!"&amp;"$F"&amp;$D177))</f>
        <v>0</v>
      </c>
      <c r="X177" cm="1">
        <f t="array" aca="1" ref="X177" ca="1">IF(AND(INDIRECT($C177&amp;"!"&amp;"$G"&amp;$D177)-INDIRECT($C177&amp;"!"&amp;"$F"&amp;$D177)&lt;0.5,INDIRECT($C177&amp;"!"&amp;"$G"&amp;$D177)=1,INDIRECT($C178&amp;"!"&amp;"$F"&amp;$D178)=0),0,IF(OR(INDIRECT($C177&amp;"!"&amp;"$G"&amp;$D177)=1,AND(INDIRECT($C177&amp;"!"&amp;"$G"&amp;$D177)&lt;&gt;1,INDIRECT($C177&amp;"!"&amp;"$G"&amp;$D177)&gt;Calculs!W177+0.5)),Calculs!W177+0.5,INDIRECT($C177&amp;"!"&amp;"$G"&amp;$D177)+ROUND(W177,0)))</f>
        <v>0</v>
      </c>
      <c r="Y177">
        <f t="shared" ca="1" si="67"/>
        <v>0</v>
      </c>
      <c r="Z177" cm="1">
        <f t="array" aca="1" ref="Z177" ca="1">IF(AND(W177=INT(W177),INDIRECT($C177&amp;"!"&amp;"$F"&amp;$D177)&lt;&gt;""),W177+1,ROUNDUP(W177,0))</f>
        <v>0</v>
      </c>
      <c r="AA177">
        <f t="shared" ca="1" si="68"/>
        <v>0</v>
      </c>
      <c r="AB177" t="str">
        <f t="shared" ca="1" si="69"/>
        <v>Oui</v>
      </c>
      <c r="AC177">
        <f t="shared" ca="1" si="70"/>
        <v>0</v>
      </c>
      <c r="AD177" t="str">
        <f t="shared" ca="1" si="10"/>
        <v>Oui</v>
      </c>
      <c r="AE177" t="str">
        <f t="shared" ca="1" si="71"/>
        <v/>
      </c>
      <c r="AF177" t="str">
        <f t="shared" ca="1" si="72"/>
        <v>Non</v>
      </c>
      <c r="AG177" cm="1">
        <f t="array" aca="1" ref="AG177" ca="1">IF(INDIRECT($C177&amp;"!"&amp;"$G"&amp;$D177)-INDIRECT($C177&amp;"!"&amp;"$F"&amp;$D177)&lt;=0.5,0,IF(AND(INDIRECT($C177&amp;"!"&amp;"$F"&amp;$D177)=0,INDIRECT($C176&amp;"!"&amp;"$G"&amp;$D176)=1),X177,INDIRECT($C177&amp;"!"&amp;"$F"&amp;$D177)))</f>
        <v>0</v>
      </c>
      <c r="AH177" cm="1">
        <f t="array" aca="1" ref="AH177" ca="1">IF(INDIRECT($C177&amp;"!"&amp;"$G"&amp;$D177)-INDIRECT($C177&amp;"!"&amp;"$F"&amp;$D177)&lt;=0.5,0,IF(OR(INDIRECT($C177&amp;"!"&amp;"$G"&amp;$D177)=1,AND(INDIRECT($C177&amp;"!"&amp;"$G"&amp;$D177)&lt;&gt;1,INDIRECT($C177&amp;"!"&amp;"$G"&amp;$D177)&gt;Calculs!AG177+0.5)),Calculs!AG177+0.5,INDIRECT($C177&amp;"!"&amp;"$G"&amp;$D177)+ROUND(AG177,0)))</f>
        <v>0</v>
      </c>
      <c r="AI177">
        <f t="shared" ca="1" si="73"/>
        <v>0</v>
      </c>
      <c r="AJ177" cm="1">
        <f t="array" aca="1" ref="AJ177" ca="1">IF(AND(AG177=INT(AG177),INDIRECT($C177&amp;"!"&amp;"$F"&amp;$D177)&lt;&gt;""),AG177+1,ROUNDUP(AG177,0))</f>
        <v>0</v>
      </c>
      <c r="AK177">
        <f t="shared" ca="1" si="74"/>
        <v>0</v>
      </c>
      <c r="AL177" t="str">
        <f t="shared" ca="1" si="75"/>
        <v>Oui</v>
      </c>
      <c r="AM177">
        <f t="shared" ca="1" si="76"/>
        <v>0</v>
      </c>
      <c r="AN177" t="str">
        <f t="shared" ca="1" si="16"/>
        <v>Oui</v>
      </c>
      <c r="AO177" t="str">
        <f t="shared" ca="1" si="77"/>
        <v/>
      </c>
    </row>
    <row r="178" spans="1:41" x14ac:dyDescent="0.25">
      <c r="A178">
        <v>176</v>
      </c>
      <c r="B178">
        <f ca="1">Data!E178</f>
        <v>3</v>
      </c>
      <c r="C178" t="s">
        <v>111</v>
      </c>
      <c r="D178">
        <v>30</v>
      </c>
      <c r="E178" t="str">
        <f t="shared" ca="1" si="37"/>
        <v>Non</v>
      </c>
      <c r="F178" t="str">
        <f ca="1">IF(Data!$D178&gt;=3,"Oui","Non")</f>
        <v>Non</v>
      </c>
      <c r="G178" s="4" t="str" cm="1">
        <f t="array" aca="1" ref="G178" ca="1">IF(OR(AND(Data!$E178=4,ISBLANK(INDIRECT($C178&amp;"!"&amp;"$D"&amp;$D178&amp;":$I"&amp;$D178))),$E178="Oui"),_xlfn.SWITCH(Informations!$E$10,"Oui",0.5,"Non",0.4,"Erreur"),"NA")</f>
        <v>NA</v>
      </c>
      <c r="H178" s="14" cm="1">
        <f t="array" aca="1" ref="H178" ca="1">_xlfn.SWITCH($G178,"NA",(INDIRECT($C178&amp;"!"&amp;"$E"&amp;$D178))-(INDIRECT($C178&amp;"!"&amp;"$D"&amp;$D178)),0.4,$G178,0.5,$G178,"Erreur","Erreur","Erreur")</f>
        <v>0</v>
      </c>
      <c r="I178" cm="1">
        <f t="array" aca="1" ref="I178" ca="1">IF($G178="NA",INDIRECT($C178&amp;"!"&amp;"$H"&amp;$D178)+INDIRECT($C178&amp;"!"&amp;"$I"&amp;$D178)+INDIRECT($C178&amp;"!"&amp;"$J"&amp;$D178),0)</f>
        <v>0</v>
      </c>
      <c r="J178" cm="1">
        <f t="array" aca="1" ref="J178" ca="1">IF($G178="NA",(INDIRECT($C178&amp;"!"&amp;"$K"&amp;$D178)),0)</f>
        <v>0</v>
      </c>
      <c r="K178" s="4">
        <f t="shared" ca="1" si="64"/>
        <v>0</v>
      </c>
      <c r="L178" s="3">
        <f t="shared" ca="1" si="38"/>
        <v>0</v>
      </c>
      <c r="M178" s="5" cm="1">
        <f t="array" aca="1" ref="M178" ca="1">IF((INDIRECT($C178&amp;"!"&amp;"$D"&amp;$D178))="",,_xlfn.IFS(INDIRECT($C178&amp;"!"&amp;"$E"&amp;$D178)&lt;(1/3),INDIRECT($C178&amp;"!"&amp;"$E"&amp;$D178)-INDIRECT($C178&amp;"!"&amp;"$D"&amp;$D178),INDIRECT($C178&amp;"!"&amp;"$E"&amp;$D178)&gt;=(1/3),Data!$H$3-(INDIRECT($C178&amp;"!"&amp;"$D"&amp;$D178))))+INDIRECT($C178&amp;"!"&amp;"$H"&amp;$D178)</f>
        <v>0</v>
      </c>
      <c r="N178" s="5">
        <f t="shared" ca="1" si="39"/>
        <v>0</v>
      </c>
      <c r="O178" s="6">
        <f t="shared" ca="1" si="40"/>
        <v>0</v>
      </c>
      <c r="P178" s="5" cm="1">
        <f t="array" aca="1" ref="P178" ca="1">IF((INDIRECT($C178&amp;"!"&amp;"$D"&amp;$D178))="",,_xlfn.IFS(INDIRECT($C178&amp;"!"&amp;"$D"&amp;$D178)&gt;(2/3),INDIRECT($C178&amp;"!"&amp;"$E"&amp;$D178)-INDIRECT($C178&amp;"!"&amp;"$D"&amp;$D178),INDIRECT($C178&amp;"!"&amp;"$D"&amp;$D178)&lt;=(2/3),INDIRECT($C178&amp;"!"&amp;"$E"&amp;$D178)-Data!$H$4))+INDIRECT($C178&amp;"!"&amp;"$J"&amp;$D178)</f>
        <v>0</v>
      </c>
      <c r="Q178" s="4">
        <f t="shared" ca="1" si="41"/>
        <v>0</v>
      </c>
      <c r="R178" s="6">
        <f t="shared" ca="1" si="42"/>
        <v>0</v>
      </c>
      <c r="S178" s="4">
        <f ca="1">IF(VLOOKUP(A178,Data!B:E,4)&gt;=2,K178,N178+Q178)</f>
        <v>0</v>
      </c>
      <c r="T178" s="4">
        <f ca="1">IF(VLOOKUP(A178,Data!B:E,4)&gt;=2,,K178-N178-Q178)</f>
        <v>0</v>
      </c>
      <c r="V178" t="str">
        <f t="shared" ca="1" si="66"/>
        <v>Non</v>
      </c>
      <c r="W178" cm="1">
        <f t="array" aca="1" ref="W178" ca="1">_xlfn.IFS(AND(INDIRECT($C178&amp;"!"&amp;"$G"&amp;$D178)-INDIRECT($C178&amp;"!"&amp;"$F"&amp;$D178)&lt;0.5,INDIRECT($C178&amp;"!"&amp;"$G"&amp;$D178)=1,INDIRECT($C179&amp;"!"&amp;"$F"&amp;$D179)=0),0,AND(INDIRECT($C177&amp;"!"&amp;"$G"&amp;$D177)-INDIRECT($C177&amp;"!"&amp;"$F"&amp;$D177)&lt;0.5,INDIRECT($C177&amp;"!"&amp;"$G"&amp;$D177)=1,INDIRECT($C178&amp;"!"&amp;"$F"&amp;$D178)=0),INDIRECT($C177&amp;"!"&amp;"$F"&amp;$D177),AND(INDIRECT($C177&amp;"!"&amp;"$G"&amp;$D177)-INDIRECT($C177&amp;"!"&amp;"$F"&amp;$D177)&lt;=0.5,INDIRECT($C177&amp;"!"&amp;"$G"&amp;$D177)=1,INDIRECT($C178&amp;"!"&amp;"$F"&amp;$D178)=0),Calculs!X177,AND(INDIRECT($C178&amp;"!"&amp;"$F"&amp;$D178)=0,INDIRECT($C177&amp;"!"&amp;"$G"&amp;$D177)=1),AH177,TRUE,INDIRECT($C178&amp;"!"&amp;"$F"&amp;$D178))</f>
        <v>0</v>
      </c>
      <c r="X178" cm="1">
        <f t="array" aca="1" ref="X178" ca="1">IF(AND(INDIRECT($C178&amp;"!"&amp;"$G"&amp;$D178)-INDIRECT($C178&amp;"!"&amp;"$F"&amp;$D178)&lt;0.5,INDIRECT($C178&amp;"!"&amp;"$G"&amp;$D178)=1,INDIRECT($C179&amp;"!"&amp;"$F"&amp;$D179)=0),0,IF(OR(INDIRECT($C178&amp;"!"&amp;"$G"&amp;$D178)=1,AND(INDIRECT($C178&amp;"!"&amp;"$G"&amp;$D178)&lt;&gt;1,INDIRECT($C178&amp;"!"&amp;"$G"&amp;$D178)&gt;Calculs!W178+0.5)),Calculs!W178+0.5,INDIRECT($C178&amp;"!"&amp;"$G"&amp;$D178)+ROUND(W178,0)))</f>
        <v>0</v>
      </c>
      <c r="Y178">
        <f t="shared" ca="1" si="67"/>
        <v>0</v>
      </c>
      <c r="Z178" cm="1">
        <f t="array" aca="1" ref="Z178" ca="1">IF(AND(W178=INT(W178),INDIRECT($C178&amp;"!"&amp;"$F"&amp;$D178)&lt;&gt;""),W178+1,ROUNDUP(W178,0))</f>
        <v>0</v>
      </c>
      <c r="AA178">
        <f t="shared" ca="1" si="68"/>
        <v>0</v>
      </c>
      <c r="AB178" t="str">
        <f t="shared" ca="1" si="69"/>
        <v>Oui</v>
      </c>
      <c r="AC178">
        <f t="shared" ca="1" si="70"/>
        <v>0</v>
      </c>
      <c r="AD178" t="str">
        <f t="shared" ca="1" si="10"/>
        <v>Oui</v>
      </c>
      <c r="AE178" t="str">
        <f t="shared" ca="1" si="71"/>
        <v/>
      </c>
      <c r="AF178" t="str">
        <f t="shared" ca="1" si="72"/>
        <v>Non</v>
      </c>
      <c r="AG178" cm="1">
        <f t="array" aca="1" ref="AG178" ca="1">IF(INDIRECT($C178&amp;"!"&amp;"$G"&amp;$D178)-INDIRECT($C178&amp;"!"&amp;"$F"&amp;$D178)&lt;=0.5,0,IF(AND(INDIRECT($C178&amp;"!"&amp;"$F"&amp;$D178)=0,INDIRECT($C177&amp;"!"&amp;"$G"&amp;$D177)=1),X178,INDIRECT($C178&amp;"!"&amp;"$F"&amp;$D178)))</f>
        <v>0</v>
      </c>
      <c r="AH178" cm="1">
        <f t="array" aca="1" ref="AH178" ca="1">IF(INDIRECT($C178&amp;"!"&amp;"$G"&amp;$D178)-INDIRECT($C178&amp;"!"&amp;"$F"&amp;$D178)&lt;=0.5,0,IF(OR(INDIRECT($C178&amp;"!"&amp;"$G"&amp;$D178)=1,AND(INDIRECT($C178&amp;"!"&amp;"$G"&amp;$D178)&lt;&gt;1,INDIRECT($C178&amp;"!"&amp;"$G"&amp;$D178)&gt;Calculs!AG178+0.5)),Calculs!AG178+0.5,INDIRECT($C178&amp;"!"&amp;"$G"&amp;$D178)+ROUND(AG178,0)))</f>
        <v>0</v>
      </c>
      <c r="AI178">
        <f t="shared" ca="1" si="73"/>
        <v>0</v>
      </c>
      <c r="AJ178" cm="1">
        <f t="array" aca="1" ref="AJ178" ca="1">IF(AND(AG178=INT(AG178),INDIRECT($C178&amp;"!"&amp;"$F"&amp;$D178)&lt;&gt;""),AG178+1,ROUNDUP(AG178,0))</f>
        <v>0</v>
      </c>
      <c r="AK178">
        <f t="shared" ca="1" si="74"/>
        <v>0</v>
      </c>
      <c r="AL178" t="str">
        <f t="shared" ca="1" si="75"/>
        <v>Oui</v>
      </c>
      <c r="AM178">
        <f t="shared" ca="1" si="76"/>
        <v>0</v>
      </c>
      <c r="AN178" t="str">
        <f t="shared" ca="1" si="16"/>
        <v>Oui</v>
      </c>
      <c r="AO178" t="str">
        <f t="shared" ca="1" si="77"/>
        <v/>
      </c>
    </row>
    <row r="179" spans="1:41" x14ac:dyDescent="0.25">
      <c r="A179">
        <v>177</v>
      </c>
      <c r="B179">
        <f ca="1">Data!E179</f>
        <v>1</v>
      </c>
      <c r="C179" t="s">
        <v>111</v>
      </c>
      <c r="D179">
        <v>31</v>
      </c>
      <c r="E179" t="str">
        <f t="shared" ca="1" si="37"/>
        <v>Non</v>
      </c>
      <c r="F179" t="str">
        <f ca="1">IF(Data!$D179&gt;=3,"Oui","Non")</f>
        <v>Non</v>
      </c>
      <c r="G179" s="4" t="str" cm="1">
        <f t="array" aca="1" ref="G179" ca="1">IF(OR(AND(Data!$E179=4,ISBLANK(INDIRECT($C179&amp;"!"&amp;"$D"&amp;$D179&amp;":$I"&amp;$D179))),$E179="Oui"),_xlfn.SWITCH(Informations!$E$10,"Oui",0.5,"Non",0.4,"Erreur"),"NA")</f>
        <v>NA</v>
      </c>
      <c r="H179" s="14" cm="1">
        <f t="array" aca="1" ref="H179" ca="1">_xlfn.SWITCH($G179,"NA",(INDIRECT($C179&amp;"!"&amp;"$E"&amp;$D179))-(INDIRECT($C179&amp;"!"&amp;"$D"&amp;$D179)),0.4,$G179,0.5,$G179,"Erreur","Erreur","Erreur")</f>
        <v>0</v>
      </c>
      <c r="I179" cm="1">
        <f t="array" aca="1" ref="I179" ca="1">IF($G179="NA",INDIRECT($C179&amp;"!"&amp;"$H"&amp;$D179)+INDIRECT($C179&amp;"!"&amp;"$I"&amp;$D179)+INDIRECT($C179&amp;"!"&amp;"$J"&amp;$D179),0)</f>
        <v>0</v>
      </c>
      <c r="J179" cm="1">
        <f t="array" aca="1" ref="J179" ca="1">IF($G179="NA",(INDIRECT($C179&amp;"!"&amp;"$K"&amp;$D179)),0)</f>
        <v>0</v>
      </c>
      <c r="K179" s="4">
        <f t="shared" ca="1" si="64"/>
        <v>0</v>
      </c>
      <c r="L179" s="3">
        <f t="shared" ca="1" si="38"/>
        <v>0</v>
      </c>
      <c r="M179" s="5" cm="1">
        <f t="array" aca="1" ref="M179" ca="1">IF((INDIRECT($C179&amp;"!"&amp;"$D"&amp;$D179))="",,_xlfn.IFS(INDIRECT($C179&amp;"!"&amp;"$E"&amp;$D179)&lt;(1/3),INDIRECT($C179&amp;"!"&amp;"$E"&amp;$D179)-INDIRECT($C179&amp;"!"&amp;"$D"&amp;$D179),INDIRECT($C179&amp;"!"&amp;"$E"&amp;$D179)&gt;=(1/3),Data!$H$3-(INDIRECT($C179&amp;"!"&amp;"$D"&amp;$D179))))+INDIRECT($C179&amp;"!"&amp;"$H"&amp;$D179)</f>
        <v>0</v>
      </c>
      <c r="N179" s="5">
        <f t="shared" ca="1" si="39"/>
        <v>0</v>
      </c>
      <c r="O179" s="6">
        <f t="shared" ca="1" si="40"/>
        <v>0</v>
      </c>
      <c r="P179" s="5" cm="1">
        <f t="array" aca="1" ref="P179" ca="1">IF((INDIRECT($C179&amp;"!"&amp;"$D"&amp;$D179))="",,_xlfn.IFS(INDIRECT($C179&amp;"!"&amp;"$D"&amp;$D179)&gt;(2/3),INDIRECT($C179&amp;"!"&amp;"$E"&amp;$D179)-INDIRECT($C179&amp;"!"&amp;"$D"&amp;$D179),INDIRECT($C179&amp;"!"&amp;"$D"&amp;$D179)&lt;=(2/3),INDIRECT($C179&amp;"!"&amp;"$E"&amp;$D179)-Data!$H$4))+INDIRECT($C179&amp;"!"&amp;"$J"&amp;$D179)</f>
        <v>0</v>
      </c>
      <c r="Q179" s="4">
        <f t="shared" ca="1" si="41"/>
        <v>0</v>
      </c>
      <c r="R179" s="6">
        <f t="shared" ca="1" si="42"/>
        <v>0</v>
      </c>
      <c r="S179" s="4">
        <f ca="1">IF(VLOOKUP(A179,Data!B:E,4)&gt;=2,K179,N179+Q179)</f>
        <v>0</v>
      </c>
      <c r="T179" s="4">
        <f ca="1">IF(VLOOKUP(A179,Data!B:E,4)&gt;=2,,K179-N179-Q179)</f>
        <v>0</v>
      </c>
      <c r="V179" t="str">
        <f t="shared" ca="1" si="66"/>
        <v>Non</v>
      </c>
      <c r="W179" cm="1">
        <f t="array" aca="1" ref="W179" ca="1">_xlfn.IFS(AND(INDIRECT($C179&amp;"!"&amp;"$G"&amp;$D179)-INDIRECT($C179&amp;"!"&amp;"$F"&amp;$D179)&lt;0.5,INDIRECT($C179&amp;"!"&amp;"$G"&amp;$D179)=1,INDIRECT($C180&amp;"!"&amp;"$F"&amp;$D180)=0),0,AND(INDIRECT($C178&amp;"!"&amp;"$G"&amp;$D178)-INDIRECT($C178&amp;"!"&amp;"$F"&amp;$D178)&lt;0.5,INDIRECT($C178&amp;"!"&amp;"$G"&amp;$D178)=1,INDIRECT($C179&amp;"!"&amp;"$F"&amp;$D179)=0),INDIRECT($C178&amp;"!"&amp;"$F"&amp;$D178),AND(INDIRECT($C178&amp;"!"&amp;"$G"&amp;$D178)-INDIRECT($C178&amp;"!"&amp;"$F"&amp;$D178)&lt;=0.5,INDIRECT($C178&amp;"!"&amp;"$G"&amp;$D178)=1,INDIRECT($C179&amp;"!"&amp;"$F"&amp;$D179)=0),Calculs!X178,AND(INDIRECT($C179&amp;"!"&amp;"$F"&amp;$D179)=0,INDIRECT($C178&amp;"!"&amp;"$G"&amp;$D178)=1),AH178,TRUE,INDIRECT($C179&amp;"!"&amp;"$F"&amp;$D179))</f>
        <v>0</v>
      </c>
      <c r="X179" cm="1">
        <f t="array" aca="1" ref="X179" ca="1">IF(AND(INDIRECT($C179&amp;"!"&amp;"$G"&amp;$D179)-INDIRECT($C179&amp;"!"&amp;"$F"&amp;$D179)&lt;0.5,INDIRECT($C179&amp;"!"&amp;"$G"&amp;$D179)=1,INDIRECT($C180&amp;"!"&amp;"$F"&amp;$D180)=0),0,IF(OR(INDIRECT($C179&amp;"!"&amp;"$G"&amp;$D179)=1,AND(INDIRECT($C179&amp;"!"&amp;"$G"&amp;$D179)&lt;&gt;1,INDIRECT($C179&amp;"!"&amp;"$G"&amp;$D179)&gt;Calculs!W179+0.5)),Calculs!W179+0.5,INDIRECT($C179&amp;"!"&amp;"$G"&amp;$D179)+ROUND(W179,0)))</f>
        <v>0</v>
      </c>
      <c r="Y179">
        <f t="shared" ca="1" si="67"/>
        <v>0</v>
      </c>
      <c r="Z179" cm="1">
        <f t="array" aca="1" ref="Z179" ca="1">IF(AND(W179=INT(W179),INDIRECT($C179&amp;"!"&amp;"$F"&amp;$D179)&lt;&gt;""),W179+1,ROUNDUP(W179,0))</f>
        <v>0</v>
      </c>
      <c r="AA179">
        <f t="shared" ca="1" si="68"/>
        <v>0</v>
      </c>
      <c r="AB179" t="str">
        <f t="shared" ca="1" si="69"/>
        <v>Oui</v>
      </c>
      <c r="AC179">
        <f t="shared" ca="1" si="70"/>
        <v>0</v>
      </c>
      <c r="AD179" t="str">
        <f t="shared" ca="1" si="10"/>
        <v>Oui</v>
      </c>
      <c r="AE179" t="str">
        <f t="shared" ca="1" si="71"/>
        <v/>
      </c>
      <c r="AF179" t="str">
        <f t="shared" ca="1" si="72"/>
        <v>Non</v>
      </c>
      <c r="AG179" cm="1">
        <f t="array" aca="1" ref="AG179" ca="1">IF(INDIRECT($C179&amp;"!"&amp;"$G"&amp;$D179)-INDIRECT($C179&amp;"!"&amp;"$F"&amp;$D179)&lt;=0.5,0,IF(AND(INDIRECT($C179&amp;"!"&amp;"$F"&amp;$D179)=0,INDIRECT($C178&amp;"!"&amp;"$G"&amp;$D178)=1),X179,INDIRECT($C179&amp;"!"&amp;"$F"&amp;$D179)))</f>
        <v>0</v>
      </c>
      <c r="AH179" cm="1">
        <f t="array" aca="1" ref="AH179" ca="1">IF(INDIRECT($C179&amp;"!"&amp;"$G"&amp;$D179)-INDIRECT($C179&amp;"!"&amp;"$F"&amp;$D179)&lt;=0.5,0,IF(OR(INDIRECT($C179&amp;"!"&amp;"$G"&amp;$D179)=1,AND(INDIRECT($C179&amp;"!"&amp;"$G"&amp;$D179)&lt;&gt;1,INDIRECT($C179&amp;"!"&amp;"$G"&amp;$D179)&gt;Calculs!AG179+0.5)),Calculs!AG179+0.5,INDIRECT($C179&amp;"!"&amp;"$G"&amp;$D179)+ROUND(AG179,0)))</f>
        <v>0</v>
      </c>
      <c r="AI179">
        <f t="shared" ca="1" si="73"/>
        <v>0</v>
      </c>
      <c r="AJ179" cm="1">
        <f t="array" aca="1" ref="AJ179" ca="1">IF(AND(AG179=INT(AG179),INDIRECT($C179&amp;"!"&amp;"$F"&amp;$D179)&lt;&gt;""),AG179+1,ROUNDUP(AG179,0))</f>
        <v>0</v>
      </c>
      <c r="AK179">
        <f t="shared" ca="1" si="74"/>
        <v>0</v>
      </c>
      <c r="AL179" t="str">
        <f t="shared" ca="1" si="75"/>
        <v>Oui</v>
      </c>
      <c r="AM179">
        <f t="shared" ca="1" si="76"/>
        <v>0</v>
      </c>
      <c r="AN179" t="str">
        <f t="shared" ca="1" si="16"/>
        <v>Oui</v>
      </c>
      <c r="AO179" t="str">
        <f t="shared" ca="1" si="77"/>
        <v/>
      </c>
    </row>
    <row r="180" spans="1:41" x14ac:dyDescent="0.25">
      <c r="A180">
        <v>178</v>
      </c>
      <c r="B180">
        <f ca="1">Data!E180</f>
        <v>1</v>
      </c>
      <c r="C180" t="s">
        <v>111</v>
      </c>
      <c r="D180">
        <v>32</v>
      </c>
      <c r="E180" t="str">
        <f t="shared" ca="1" si="37"/>
        <v>Non</v>
      </c>
      <c r="F180" t="str">
        <f ca="1">IF(Data!$D180&gt;=3,"Oui","Non")</f>
        <v>Non</v>
      </c>
      <c r="G180" s="4" t="str" cm="1">
        <f t="array" aca="1" ref="G180" ca="1">IF(OR(AND(Data!$E180=4,ISBLANK(INDIRECT($C180&amp;"!"&amp;"$D"&amp;$D180&amp;":$I"&amp;$D180))),$E180="Oui"),_xlfn.SWITCH(Informations!$E$10,"Oui",0.5,"Non",0.4,"Erreur"),"NA")</f>
        <v>NA</v>
      </c>
      <c r="H180" s="14" cm="1">
        <f t="array" aca="1" ref="H180" ca="1">_xlfn.SWITCH($G180,"NA",(INDIRECT($C180&amp;"!"&amp;"$E"&amp;$D180))-(INDIRECT($C180&amp;"!"&amp;"$D"&amp;$D180)),0.4,$G180,0.5,$G180,"Erreur","Erreur","Erreur")</f>
        <v>0</v>
      </c>
      <c r="I180" cm="1">
        <f t="array" aca="1" ref="I180" ca="1">IF($G180="NA",INDIRECT($C180&amp;"!"&amp;"$H"&amp;$D180)+INDIRECT($C180&amp;"!"&amp;"$I"&amp;$D180)+INDIRECT($C180&amp;"!"&amp;"$J"&amp;$D180),0)</f>
        <v>0</v>
      </c>
      <c r="J180" cm="1">
        <f t="array" aca="1" ref="J180" ca="1">IF($G180="NA",(INDIRECT($C180&amp;"!"&amp;"$K"&amp;$D180)),0)</f>
        <v>0</v>
      </c>
      <c r="K180" s="4">
        <f t="shared" ca="1" si="64"/>
        <v>0</v>
      </c>
      <c r="L180" s="3">
        <f t="shared" ca="1" si="38"/>
        <v>0</v>
      </c>
      <c r="M180" s="5" cm="1">
        <f t="array" aca="1" ref="M180" ca="1">IF((INDIRECT($C180&amp;"!"&amp;"$D"&amp;$D180))="",,_xlfn.IFS(INDIRECT($C180&amp;"!"&amp;"$E"&amp;$D180)&lt;(1/3),INDIRECT($C180&amp;"!"&amp;"$E"&amp;$D180)-INDIRECT($C180&amp;"!"&amp;"$D"&amp;$D180),INDIRECT($C180&amp;"!"&amp;"$E"&amp;$D180)&gt;=(1/3),Data!$H$3-(INDIRECT($C180&amp;"!"&amp;"$D"&amp;$D180))))+INDIRECT($C180&amp;"!"&amp;"$H"&amp;$D180)</f>
        <v>0</v>
      </c>
      <c r="N180" s="5">
        <f t="shared" ca="1" si="39"/>
        <v>0</v>
      </c>
      <c r="O180" s="6">
        <f t="shared" ca="1" si="40"/>
        <v>0</v>
      </c>
      <c r="P180" s="5" cm="1">
        <f t="array" aca="1" ref="P180" ca="1">IF((INDIRECT($C180&amp;"!"&amp;"$D"&amp;$D180))="",,_xlfn.IFS(INDIRECT($C180&amp;"!"&amp;"$D"&amp;$D180)&gt;(2/3),INDIRECT($C180&amp;"!"&amp;"$E"&amp;$D180)-INDIRECT($C180&amp;"!"&amp;"$D"&amp;$D180),INDIRECT($C180&amp;"!"&amp;"$D"&amp;$D180)&lt;=(2/3),INDIRECT($C180&amp;"!"&amp;"$E"&amp;$D180)-Data!$H$4))+INDIRECT($C180&amp;"!"&amp;"$J"&amp;$D180)</f>
        <v>0</v>
      </c>
      <c r="Q180" s="4">
        <f t="shared" ca="1" si="41"/>
        <v>0</v>
      </c>
      <c r="R180" s="6">
        <f t="shared" ca="1" si="42"/>
        <v>0</v>
      </c>
      <c r="S180" s="4">
        <f ca="1">IF(VLOOKUP(A180,Data!B:E,4)&gt;=2,K180,N180+Q180)</f>
        <v>0</v>
      </c>
      <c r="T180" s="4">
        <f ca="1">IF(VLOOKUP(A180,Data!B:E,4)&gt;=2,,K180-N180-Q180)</f>
        <v>0</v>
      </c>
      <c r="U180" s="4">
        <f t="shared" ref="U180" ca="1" si="84">SUM(K174:K180)</f>
        <v>0</v>
      </c>
      <c r="V180" t="str">
        <f t="shared" ca="1" si="66"/>
        <v>Non</v>
      </c>
      <c r="W180" cm="1">
        <f t="array" aca="1" ref="W180" ca="1">_xlfn.IFS(AND(INDIRECT($C180&amp;"!"&amp;"$G"&amp;$D180)-INDIRECT($C180&amp;"!"&amp;"$F"&amp;$D180)&lt;0.5,INDIRECT($C180&amp;"!"&amp;"$G"&amp;$D180)=1,INDIRECT($C181&amp;"!"&amp;"$F"&amp;$D181)=0),0,AND(INDIRECT($C179&amp;"!"&amp;"$G"&amp;$D179)-INDIRECT($C179&amp;"!"&amp;"$F"&amp;$D179)&lt;0.5,INDIRECT($C179&amp;"!"&amp;"$G"&amp;$D179)=1,INDIRECT($C180&amp;"!"&amp;"$F"&amp;$D180)=0),INDIRECT($C179&amp;"!"&amp;"$F"&amp;$D179),AND(INDIRECT($C179&amp;"!"&amp;"$G"&amp;$D179)-INDIRECT($C179&amp;"!"&amp;"$F"&amp;$D179)&lt;=0.5,INDIRECT($C179&amp;"!"&amp;"$G"&amp;$D179)=1,INDIRECT($C180&amp;"!"&amp;"$F"&amp;$D180)=0),Calculs!X179,AND(INDIRECT($C180&amp;"!"&amp;"$F"&amp;$D180)=0,INDIRECT($C179&amp;"!"&amp;"$G"&amp;$D179)=1),AH179,TRUE,INDIRECT($C180&amp;"!"&amp;"$F"&amp;$D180))</f>
        <v>0</v>
      </c>
      <c r="X180" cm="1">
        <f t="array" aca="1" ref="X180" ca="1">IF(AND(INDIRECT($C180&amp;"!"&amp;"$G"&amp;$D180)-INDIRECT($C180&amp;"!"&amp;"$F"&amp;$D180)&lt;0.5,INDIRECT($C180&amp;"!"&amp;"$G"&amp;$D180)=1,INDIRECT($C181&amp;"!"&amp;"$F"&amp;$D181)=0),0,IF(OR(INDIRECT($C180&amp;"!"&amp;"$G"&amp;$D180)=1,AND(INDIRECT($C180&amp;"!"&amp;"$G"&amp;$D180)&lt;&gt;1,INDIRECT($C180&amp;"!"&amp;"$G"&amp;$D180)&gt;Calculs!W180+0.5)),Calculs!W180+0.5,INDIRECT($C180&amp;"!"&amp;"$G"&amp;$D180)+ROUND(W180,0)))</f>
        <v>0</v>
      </c>
      <c r="Y180">
        <f t="shared" ca="1" si="67"/>
        <v>0</v>
      </c>
      <c r="Z180" cm="1">
        <f t="array" aca="1" ref="Z180" ca="1">IF(AND(W180=INT(W180),INDIRECT($C180&amp;"!"&amp;"$F"&amp;$D180)&lt;&gt;""),W180+1,ROUNDUP(W180,0))</f>
        <v>0</v>
      </c>
      <c r="AA180">
        <f t="shared" ca="1" si="68"/>
        <v>0</v>
      </c>
      <c r="AB180" t="str">
        <f t="shared" ca="1" si="69"/>
        <v>Oui</v>
      </c>
      <c r="AC180">
        <f t="shared" ca="1" si="70"/>
        <v>0</v>
      </c>
      <c r="AD180" t="str">
        <f t="shared" ca="1" si="10"/>
        <v>Oui</v>
      </c>
      <c r="AE180" t="str">
        <f t="shared" ca="1" si="71"/>
        <v/>
      </c>
      <c r="AF180" t="str">
        <f t="shared" ca="1" si="72"/>
        <v>Non</v>
      </c>
      <c r="AG180" cm="1">
        <f t="array" aca="1" ref="AG180" ca="1">IF(INDIRECT($C180&amp;"!"&amp;"$G"&amp;$D180)-INDIRECT($C180&amp;"!"&amp;"$F"&amp;$D180)&lt;=0.5,0,IF(AND(INDIRECT($C180&amp;"!"&amp;"$F"&amp;$D180)=0,INDIRECT($C179&amp;"!"&amp;"$G"&amp;$D179)=1),X180,INDIRECT($C180&amp;"!"&amp;"$F"&amp;$D180)))</f>
        <v>0</v>
      </c>
      <c r="AH180" cm="1">
        <f t="array" aca="1" ref="AH180" ca="1">IF(INDIRECT($C180&amp;"!"&amp;"$G"&amp;$D180)-INDIRECT($C180&amp;"!"&amp;"$F"&amp;$D180)&lt;=0.5,0,IF(OR(INDIRECT($C180&amp;"!"&amp;"$G"&amp;$D180)=1,AND(INDIRECT($C180&amp;"!"&amp;"$G"&amp;$D180)&lt;&gt;1,INDIRECT($C180&amp;"!"&amp;"$G"&amp;$D180)&gt;Calculs!AG180+0.5)),Calculs!AG180+0.5,INDIRECT($C180&amp;"!"&amp;"$G"&amp;$D180)+ROUND(AG180,0)))</f>
        <v>0</v>
      </c>
      <c r="AI180">
        <f t="shared" ca="1" si="73"/>
        <v>0</v>
      </c>
      <c r="AJ180" cm="1">
        <f t="array" aca="1" ref="AJ180" ca="1">IF(AND(AG180=INT(AG180),INDIRECT($C180&amp;"!"&amp;"$F"&amp;$D180)&lt;&gt;""),AG180+1,ROUNDUP(AG180,0))</f>
        <v>0</v>
      </c>
      <c r="AK180">
        <f t="shared" ca="1" si="74"/>
        <v>0</v>
      </c>
      <c r="AL180" t="str">
        <f t="shared" ca="1" si="75"/>
        <v>Oui</v>
      </c>
      <c r="AM180">
        <f t="shared" ca="1" si="76"/>
        <v>0</v>
      </c>
      <c r="AN180" t="str">
        <f t="shared" ca="1" si="16"/>
        <v>Oui</v>
      </c>
      <c r="AO180" t="str">
        <f t="shared" ca="1" si="77"/>
        <v/>
      </c>
    </row>
    <row r="181" spans="1:41" x14ac:dyDescent="0.25">
      <c r="A181">
        <v>179</v>
      </c>
      <c r="B181">
        <f ca="1">Data!E181</f>
        <v>1</v>
      </c>
      <c r="C181" t="s">
        <v>111</v>
      </c>
      <c r="D181">
        <v>33</v>
      </c>
      <c r="E181" t="str">
        <f t="shared" ca="1" si="37"/>
        <v>Non</v>
      </c>
      <c r="F181" t="str">
        <f ca="1">IF(Data!$D181&gt;=3,"Oui","Non")</f>
        <v>Non</v>
      </c>
      <c r="G181" s="4" t="str" cm="1">
        <f t="array" aca="1" ref="G181" ca="1">IF(OR(AND(Data!$E181=4,ISBLANK(INDIRECT($C181&amp;"!"&amp;"$D"&amp;$D181&amp;":$I"&amp;$D181))),$E181="Oui"),_xlfn.SWITCH(Informations!$E$10,"Oui",0.5,"Non",0.4,"Erreur"),"NA")</f>
        <v>NA</v>
      </c>
      <c r="H181" s="14" cm="1">
        <f t="array" aca="1" ref="H181" ca="1">_xlfn.SWITCH($G181,"NA",(INDIRECT($C181&amp;"!"&amp;"$E"&amp;$D181))-(INDIRECT($C181&amp;"!"&amp;"$D"&amp;$D181)),0.4,$G181,0.5,$G181,"Erreur","Erreur","Erreur")</f>
        <v>0</v>
      </c>
      <c r="I181" cm="1">
        <f t="array" aca="1" ref="I181" ca="1">IF($G181="NA",INDIRECT($C181&amp;"!"&amp;"$H"&amp;$D181)+INDIRECT($C181&amp;"!"&amp;"$I"&amp;$D181)+INDIRECT($C181&amp;"!"&amp;"$J"&amp;$D181),0)</f>
        <v>0</v>
      </c>
      <c r="J181" cm="1">
        <f t="array" aca="1" ref="J181" ca="1">IF($G181="NA",(INDIRECT($C181&amp;"!"&amp;"$K"&amp;$D181)),0)</f>
        <v>0</v>
      </c>
      <c r="K181" s="4">
        <f t="shared" ca="1" si="64"/>
        <v>0</v>
      </c>
      <c r="L181" s="3">
        <f t="shared" ca="1" si="38"/>
        <v>0</v>
      </c>
      <c r="M181" s="5" cm="1">
        <f t="array" aca="1" ref="M181" ca="1">IF((INDIRECT($C181&amp;"!"&amp;"$D"&amp;$D181))="",,_xlfn.IFS(INDIRECT($C181&amp;"!"&amp;"$E"&amp;$D181)&lt;(1/3),INDIRECT($C181&amp;"!"&amp;"$E"&amp;$D181)-INDIRECT($C181&amp;"!"&amp;"$D"&amp;$D181),INDIRECT($C181&amp;"!"&amp;"$E"&amp;$D181)&gt;=(1/3),Data!$H$3-(INDIRECT($C181&amp;"!"&amp;"$D"&amp;$D181))))+INDIRECT($C181&amp;"!"&amp;"$H"&amp;$D181)</f>
        <v>0</v>
      </c>
      <c r="N181" s="5">
        <f t="shared" ca="1" si="39"/>
        <v>0</v>
      </c>
      <c r="O181" s="6">
        <f t="shared" ca="1" si="40"/>
        <v>0</v>
      </c>
      <c r="P181" s="5" cm="1">
        <f t="array" aca="1" ref="P181" ca="1">IF((INDIRECT($C181&amp;"!"&amp;"$D"&amp;$D181))="",,_xlfn.IFS(INDIRECT($C181&amp;"!"&amp;"$D"&amp;$D181)&gt;(2/3),INDIRECT($C181&amp;"!"&amp;"$E"&amp;$D181)-INDIRECT($C181&amp;"!"&amp;"$D"&amp;$D181),INDIRECT($C181&amp;"!"&amp;"$D"&amp;$D181)&lt;=(2/3),INDIRECT($C181&amp;"!"&amp;"$E"&amp;$D181)-Data!$H$4))+INDIRECT($C181&amp;"!"&amp;"$J"&amp;$D181)</f>
        <v>0</v>
      </c>
      <c r="Q181" s="4">
        <f t="shared" ca="1" si="41"/>
        <v>0</v>
      </c>
      <c r="R181" s="6">
        <f t="shared" ca="1" si="42"/>
        <v>0</v>
      </c>
      <c r="S181" s="4">
        <f ca="1">IF(VLOOKUP(A181,Data!B:E,4)&gt;=2,K181,N181+Q181)</f>
        <v>0</v>
      </c>
      <c r="T181" s="4">
        <f ca="1">IF(VLOOKUP(A181,Data!B:E,4)&gt;=2,,K181-N181-Q181)</f>
        <v>0</v>
      </c>
      <c r="V181" t="str">
        <f t="shared" ca="1" si="66"/>
        <v>Non</v>
      </c>
      <c r="W181" cm="1">
        <f t="array" aca="1" ref="W181" ca="1">_xlfn.IFS(AND(INDIRECT($C181&amp;"!"&amp;"$G"&amp;$D181)-INDIRECT($C181&amp;"!"&amp;"$F"&amp;$D181)&lt;0.5,INDIRECT($C181&amp;"!"&amp;"$G"&amp;$D181)=1,INDIRECT($C182&amp;"!"&amp;"$F"&amp;$D182)=0),0,AND(INDIRECT($C180&amp;"!"&amp;"$G"&amp;$D180)-INDIRECT($C180&amp;"!"&amp;"$F"&amp;$D180)&lt;0.5,INDIRECT($C180&amp;"!"&amp;"$G"&amp;$D180)=1,INDIRECT($C181&amp;"!"&amp;"$F"&amp;$D181)=0),INDIRECT($C180&amp;"!"&amp;"$F"&amp;$D180),AND(INDIRECT($C180&amp;"!"&amp;"$G"&amp;$D180)-INDIRECT($C180&amp;"!"&amp;"$F"&amp;$D180)&lt;=0.5,INDIRECT($C180&amp;"!"&amp;"$G"&amp;$D180)=1,INDIRECT($C181&amp;"!"&amp;"$F"&amp;$D181)=0),Calculs!X180,AND(INDIRECT($C181&amp;"!"&amp;"$F"&amp;$D181)=0,INDIRECT($C180&amp;"!"&amp;"$G"&amp;$D180)=1),AH180,TRUE,INDIRECT($C181&amp;"!"&amp;"$F"&amp;$D181))</f>
        <v>0</v>
      </c>
      <c r="X181" cm="1">
        <f t="array" aca="1" ref="X181" ca="1">IF(AND(INDIRECT($C181&amp;"!"&amp;"$G"&amp;$D181)-INDIRECT($C181&amp;"!"&amp;"$F"&amp;$D181)&lt;0.5,INDIRECT($C181&amp;"!"&amp;"$G"&amp;$D181)=1,INDIRECT($C182&amp;"!"&amp;"$F"&amp;$D182)=0),0,IF(OR(INDIRECT($C181&amp;"!"&amp;"$G"&amp;$D181)=1,AND(INDIRECT($C181&amp;"!"&amp;"$G"&amp;$D181)&lt;&gt;1,INDIRECT($C181&amp;"!"&amp;"$G"&amp;$D181)&gt;Calculs!W181+0.5)),Calculs!W181+0.5,INDIRECT($C181&amp;"!"&amp;"$G"&amp;$D181)+ROUND(W181,0)))</f>
        <v>0</v>
      </c>
      <c r="Y181">
        <f t="shared" ca="1" si="67"/>
        <v>0</v>
      </c>
      <c r="Z181" cm="1">
        <f t="array" aca="1" ref="Z181" ca="1">IF(AND(W181=INT(W181),INDIRECT($C181&amp;"!"&amp;"$F"&amp;$D181)&lt;&gt;""),W181+1,ROUNDUP(W181,0))</f>
        <v>0</v>
      </c>
      <c r="AA181">
        <f t="shared" ca="1" si="68"/>
        <v>0</v>
      </c>
      <c r="AB181" t="str">
        <f t="shared" ca="1" si="69"/>
        <v>Oui</v>
      </c>
      <c r="AC181">
        <f t="shared" ca="1" si="70"/>
        <v>0</v>
      </c>
      <c r="AD181" t="str">
        <f t="shared" ca="1" si="10"/>
        <v>Oui</v>
      </c>
      <c r="AE181" t="str">
        <f t="shared" ca="1" si="71"/>
        <v/>
      </c>
      <c r="AF181" t="str">
        <f t="shared" ca="1" si="72"/>
        <v>Non</v>
      </c>
      <c r="AG181" cm="1">
        <f t="array" aca="1" ref="AG181" ca="1">IF(INDIRECT($C181&amp;"!"&amp;"$G"&amp;$D181)-INDIRECT($C181&amp;"!"&amp;"$F"&amp;$D181)&lt;=0.5,0,IF(AND(INDIRECT($C181&amp;"!"&amp;"$F"&amp;$D181)=0,INDIRECT($C180&amp;"!"&amp;"$G"&amp;$D180)=1),X181,INDIRECT($C181&amp;"!"&amp;"$F"&amp;$D181)))</f>
        <v>0</v>
      </c>
      <c r="AH181" cm="1">
        <f t="array" aca="1" ref="AH181" ca="1">IF(INDIRECT($C181&amp;"!"&amp;"$G"&amp;$D181)-INDIRECT($C181&amp;"!"&amp;"$F"&amp;$D181)&lt;=0.5,0,IF(OR(INDIRECT($C181&amp;"!"&amp;"$G"&amp;$D181)=1,AND(INDIRECT($C181&amp;"!"&amp;"$G"&amp;$D181)&lt;&gt;1,INDIRECT($C181&amp;"!"&amp;"$G"&amp;$D181)&gt;Calculs!AG181+0.5)),Calculs!AG181+0.5,INDIRECT($C181&amp;"!"&amp;"$G"&amp;$D181)+ROUND(AG181,0)))</f>
        <v>0</v>
      </c>
      <c r="AI181">
        <f t="shared" ca="1" si="73"/>
        <v>0</v>
      </c>
      <c r="AJ181" cm="1">
        <f t="array" aca="1" ref="AJ181" ca="1">IF(AND(AG181=INT(AG181),INDIRECT($C181&amp;"!"&amp;"$F"&amp;$D181)&lt;&gt;""),AG181+1,ROUNDUP(AG181,0))</f>
        <v>0</v>
      </c>
      <c r="AK181">
        <f t="shared" ca="1" si="74"/>
        <v>0</v>
      </c>
      <c r="AL181" t="str">
        <f t="shared" ca="1" si="75"/>
        <v>Oui</v>
      </c>
      <c r="AM181">
        <f t="shared" ca="1" si="76"/>
        <v>0</v>
      </c>
      <c r="AN181" t="str">
        <f t="shared" ca="1" si="16"/>
        <v>Oui</v>
      </c>
      <c r="AO181" t="str">
        <f t="shared" ca="1" si="77"/>
        <v/>
      </c>
    </row>
    <row r="182" spans="1:41" x14ac:dyDescent="0.25">
      <c r="A182">
        <v>180</v>
      </c>
      <c r="B182">
        <f ca="1">Data!E182</f>
        <v>1</v>
      </c>
      <c r="C182" t="s">
        <v>111</v>
      </c>
      <c r="D182">
        <v>34</v>
      </c>
      <c r="E182" t="str">
        <f t="shared" ca="1" si="37"/>
        <v>Non</v>
      </c>
      <c r="F182" t="str">
        <f ca="1">IF(Data!$D182&gt;=3,"Oui","Non")</f>
        <v>Non</v>
      </c>
      <c r="G182" s="4" t="str" cm="1">
        <f t="array" aca="1" ref="G182" ca="1">IF(OR(AND(Data!$E182=4,ISBLANK(INDIRECT($C182&amp;"!"&amp;"$D"&amp;$D182&amp;":$I"&amp;$D182))),$E182="Oui"),_xlfn.SWITCH(Informations!$E$10,"Oui",0.5,"Non",0.4,"Erreur"),"NA")</f>
        <v>NA</v>
      </c>
      <c r="H182" s="14" cm="1">
        <f t="array" aca="1" ref="H182" ca="1">_xlfn.SWITCH($G182,"NA",(INDIRECT($C182&amp;"!"&amp;"$E"&amp;$D182))-(INDIRECT($C182&amp;"!"&amp;"$D"&amp;$D182)),0.4,$G182,0.5,$G182,"Erreur","Erreur","Erreur")</f>
        <v>0</v>
      </c>
      <c r="I182" cm="1">
        <f t="array" aca="1" ref="I182" ca="1">IF($G182="NA",INDIRECT($C182&amp;"!"&amp;"$H"&amp;$D182)+INDIRECT($C182&amp;"!"&amp;"$I"&amp;$D182)+INDIRECT($C182&amp;"!"&amp;"$J"&amp;$D182),0)</f>
        <v>0</v>
      </c>
      <c r="J182" cm="1">
        <f t="array" aca="1" ref="J182" ca="1">IF($G182="NA",(INDIRECT($C182&amp;"!"&amp;"$K"&amp;$D182)),0)</f>
        <v>0</v>
      </c>
      <c r="K182" s="4">
        <f t="shared" ca="1" si="64"/>
        <v>0</v>
      </c>
      <c r="L182" s="3">
        <f t="shared" ca="1" si="38"/>
        <v>0</v>
      </c>
      <c r="M182" s="5" cm="1">
        <f t="array" aca="1" ref="M182" ca="1">IF((INDIRECT($C182&amp;"!"&amp;"$D"&amp;$D182))="",,_xlfn.IFS(INDIRECT($C182&amp;"!"&amp;"$E"&amp;$D182)&lt;(1/3),INDIRECT($C182&amp;"!"&amp;"$E"&amp;$D182)-INDIRECT($C182&amp;"!"&amp;"$D"&amp;$D182),INDIRECT($C182&amp;"!"&amp;"$E"&amp;$D182)&gt;=(1/3),Data!$H$3-(INDIRECT($C182&amp;"!"&amp;"$D"&amp;$D182))))+INDIRECT($C182&amp;"!"&amp;"$H"&amp;$D182)</f>
        <v>0</v>
      </c>
      <c r="N182" s="5">
        <f t="shared" ca="1" si="39"/>
        <v>0</v>
      </c>
      <c r="O182" s="6">
        <f t="shared" ca="1" si="40"/>
        <v>0</v>
      </c>
      <c r="P182" s="5" cm="1">
        <f t="array" aca="1" ref="P182" ca="1">IF((INDIRECT($C182&amp;"!"&amp;"$D"&amp;$D182))="",,_xlfn.IFS(INDIRECT($C182&amp;"!"&amp;"$D"&amp;$D182)&gt;(2/3),INDIRECT($C182&amp;"!"&amp;"$E"&amp;$D182)-INDIRECT($C182&amp;"!"&amp;"$D"&amp;$D182),INDIRECT($C182&amp;"!"&amp;"$D"&amp;$D182)&lt;=(2/3),INDIRECT($C182&amp;"!"&amp;"$E"&amp;$D182)-Data!$H$4))+INDIRECT($C182&amp;"!"&amp;"$J"&amp;$D182)</f>
        <v>0</v>
      </c>
      <c r="Q182" s="4">
        <f t="shared" ca="1" si="41"/>
        <v>0</v>
      </c>
      <c r="R182" s="6">
        <f t="shared" ca="1" si="42"/>
        <v>0</v>
      </c>
      <c r="S182" s="4">
        <f ca="1">IF(VLOOKUP(A182,Data!B:E,4)&gt;=2,K182,N182+Q182)</f>
        <v>0</v>
      </c>
      <c r="T182" s="4">
        <f ca="1">IF(VLOOKUP(A182,Data!B:E,4)&gt;=2,,K182-N182-Q182)</f>
        <v>0</v>
      </c>
      <c r="V182" t="str">
        <f t="shared" ca="1" si="66"/>
        <v>Non</v>
      </c>
      <c r="W182" cm="1">
        <f t="array" aca="1" ref="W182" ca="1">_xlfn.IFS(AND(INDIRECT($C182&amp;"!"&amp;"$G"&amp;$D182)-INDIRECT($C182&amp;"!"&amp;"$F"&amp;$D182)&lt;0.5,INDIRECT($C182&amp;"!"&amp;"$G"&amp;$D182)=1,INDIRECT($C183&amp;"!"&amp;"$F"&amp;$D183)=0),0,AND(INDIRECT($C181&amp;"!"&amp;"$G"&amp;$D181)-INDIRECT($C181&amp;"!"&amp;"$F"&amp;$D181)&lt;0.5,INDIRECT($C181&amp;"!"&amp;"$G"&amp;$D181)=1,INDIRECT($C182&amp;"!"&amp;"$F"&amp;$D182)=0),INDIRECT($C181&amp;"!"&amp;"$F"&amp;$D181),AND(INDIRECT($C181&amp;"!"&amp;"$G"&amp;$D181)-INDIRECT($C181&amp;"!"&amp;"$F"&amp;$D181)&lt;=0.5,INDIRECT($C181&amp;"!"&amp;"$G"&amp;$D181)=1,INDIRECT($C182&amp;"!"&amp;"$F"&amp;$D182)=0),Calculs!X181,AND(INDIRECT($C182&amp;"!"&amp;"$F"&amp;$D182)=0,INDIRECT($C181&amp;"!"&amp;"$G"&amp;$D181)=1),AH181,TRUE,INDIRECT($C182&amp;"!"&amp;"$F"&amp;$D182))</f>
        <v>0</v>
      </c>
      <c r="X182" cm="1">
        <f t="array" aca="1" ref="X182" ca="1">IF(AND(INDIRECT($C182&amp;"!"&amp;"$G"&amp;$D182)-INDIRECT($C182&amp;"!"&amp;"$F"&amp;$D182)&lt;0.5,INDIRECT($C182&amp;"!"&amp;"$G"&amp;$D182)=1,INDIRECT($C183&amp;"!"&amp;"$F"&amp;$D183)=0),0,IF(OR(INDIRECT($C182&amp;"!"&amp;"$G"&amp;$D182)=1,AND(INDIRECT($C182&amp;"!"&amp;"$G"&amp;$D182)&lt;&gt;1,INDIRECT($C182&amp;"!"&amp;"$G"&amp;$D182)&gt;Calculs!W182+0.5)),Calculs!W182+0.5,INDIRECT($C182&amp;"!"&amp;"$G"&amp;$D182)+ROUND(W182,0)))</f>
        <v>0</v>
      </c>
      <c r="Y182">
        <f t="shared" ca="1" si="67"/>
        <v>0</v>
      </c>
      <c r="Z182" cm="1">
        <f t="array" aca="1" ref="Z182" ca="1">IF(AND(W182=INT(W182),INDIRECT($C182&amp;"!"&amp;"$F"&amp;$D182)&lt;&gt;""),W182+1,ROUNDUP(W182,0))</f>
        <v>0</v>
      </c>
      <c r="AA182">
        <f t="shared" ca="1" si="68"/>
        <v>0</v>
      </c>
      <c r="AB182" t="str">
        <f t="shared" ca="1" si="69"/>
        <v>Oui</v>
      </c>
      <c r="AC182">
        <f t="shared" ca="1" si="70"/>
        <v>0</v>
      </c>
      <c r="AD182" t="str">
        <f t="shared" ca="1" si="10"/>
        <v>Oui</v>
      </c>
      <c r="AE182" t="str">
        <f t="shared" ca="1" si="71"/>
        <v/>
      </c>
      <c r="AF182" t="str">
        <f t="shared" ca="1" si="72"/>
        <v>Non</v>
      </c>
      <c r="AG182" cm="1">
        <f t="array" aca="1" ref="AG182" ca="1">IF(INDIRECT($C182&amp;"!"&amp;"$G"&amp;$D182)-INDIRECT($C182&amp;"!"&amp;"$F"&amp;$D182)&lt;=0.5,0,IF(AND(INDIRECT($C182&amp;"!"&amp;"$F"&amp;$D182)=0,INDIRECT($C181&amp;"!"&amp;"$G"&amp;$D181)=1),X182,INDIRECT($C182&amp;"!"&amp;"$F"&amp;$D182)))</f>
        <v>0</v>
      </c>
      <c r="AH182" cm="1">
        <f t="array" aca="1" ref="AH182" ca="1">IF(INDIRECT($C182&amp;"!"&amp;"$G"&amp;$D182)-INDIRECT($C182&amp;"!"&amp;"$F"&amp;$D182)&lt;=0.5,0,IF(OR(INDIRECT($C182&amp;"!"&amp;"$G"&amp;$D182)=1,AND(INDIRECT($C182&amp;"!"&amp;"$G"&amp;$D182)&lt;&gt;1,INDIRECT($C182&amp;"!"&amp;"$G"&amp;$D182)&gt;Calculs!AG182+0.5)),Calculs!AG182+0.5,INDIRECT($C182&amp;"!"&amp;"$G"&amp;$D182)+ROUND(AG182,0)))</f>
        <v>0</v>
      </c>
      <c r="AI182">
        <f t="shared" ca="1" si="73"/>
        <v>0</v>
      </c>
      <c r="AJ182" cm="1">
        <f t="array" aca="1" ref="AJ182" ca="1">IF(AND(AG182=INT(AG182),INDIRECT($C182&amp;"!"&amp;"$F"&amp;$D182)&lt;&gt;""),AG182+1,ROUNDUP(AG182,0))</f>
        <v>0</v>
      </c>
      <c r="AK182">
        <f t="shared" ca="1" si="74"/>
        <v>0</v>
      </c>
      <c r="AL182" t="str">
        <f t="shared" ca="1" si="75"/>
        <v>Oui</v>
      </c>
      <c r="AM182">
        <f t="shared" ca="1" si="76"/>
        <v>0</v>
      </c>
      <c r="AN182" t="str">
        <f t="shared" ca="1" si="16"/>
        <v>Oui</v>
      </c>
      <c r="AO182" t="str">
        <f t="shared" ca="1" si="77"/>
        <v/>
      </c>
    </row>
    <row r="183" spans="1:41" x14ac:dyDescent="0.25">
      <c r="A183">
        <v>181</v>
      </c>
      <c r="B183">
        <f ca="1">Data!E183</f>
        <v>1</v>
      </c>
      <c r="C183" t="s">
        <v>114</v>
      </c>
      <c r="D183">
        <v>4</v>
      </c>
      <c r="E183" t="str">
        <f t="shared" ca="1" si="37"/>
        <v>Non</v>
      </c>
      <c r="F183" t="str">
        <f ca="1">IF(Data!$D183&gt;=3,"Oui","Non")</f>
        <v>Non</v>
      </c>
      <c r="G183" s="4" t="str" cm="1">
        <f t="array" aca="1" ref="G183" ca="1">IF(OR(AND(Data!$E183=4,ISBLANK(INDIRECT($C183&amp;"!"&amp;"$D"&amp;$D183&amp;":$I"&amp;$D183))),$E183="Oui"),_xlfn.SWITCH(Informations!$E$10,"Oui",0.5,"Non",0.4,"Erreur"),"NA")</f>
        <v>NA</v>
      </c>
      <c r="H183" s="14" cm="1">
        <f t="array" aca="1" ref="H183" ca="1">_xlfn.SWITCH($G183,"NA",(INDIRECT($C183&amp;"!"&amp;"$E"&amp;$D183))-(INDIRECT($C183&amp;"!"&amp;"$D"&amp;$D183)),0.4,$G183,0.5,$G183,"Erreur","Erreur","Erreur")</f>
        <v>0</v>
      </c>
      <c r="I183" cm="1">
        <f t="array" aca="1" ref="I183" ca="1">IF($G183="NA",INDIRECT($C183&amp;"!"&amp;"$H"&amp;$D183)+INDIRECT($C183&amp;"!"&amp;"$I"&amp;$D183)+INDIRECT($C183&amp;"!"&amp;"$J"&amp;$D183),0)</f>
        <v>0</v>
      </c>
      <c r="J183" cm="1">
        <f t="array" aca="1" ref="J183" ca="1">IF($G183="NA",(INDIRECT($C183&amp;"!"&amp;"$K"&amp;$D183)),0)</f>
        <v>0</v>
      </c>
      <c r="K183" s="4">
        <f t="shared" ca="1" si="64"/>
        <v>0</v>
      </c>
      <c r="L183" s="3">
        <f t="shared" ca="1" si="38"/>
        <v>0</v>
      </c>
      <c r="M183" s="5" cm="1">
        <f t="array" aca="1" ref="M183" ca="1">IF((INDIRECT($C183&amp;"!"&amp;"$D"&amp;$D183))="",,_xlfn.IFS(INDIRECT($C183&amp;"!"&amp;"$E"&amp;$D183)&lt;(1/3),INDIRECT($C183&amp;"!"&amp;"$E"&amp;$D183)-INDIRECT($C183&amp;"!"&amp;"$D"&amp;$D183),INDIRECT($C183&amp;"!"&amp;"$E"&amp;$D183)&gt;=(1/3),Data!$H$3-(INDIRECT($C183&amp;"!"&amp;"$D"&amp;$D183))))+INDIRECT($C183&amp;"!"&amp;"$H"&amp;$D183)</f>
        <v>0</v>
      </c>
      <c r="N183" s="5">
        <f t="shared" ca="1" si="39"/>
        <v>0</v>
      </c>
      <c r="O183" s="6">
        <f t="shared" ca="1" si="40"/>
        <v>0</v>
      </c>
      <c r="P183" s="5" cm="1">
        <f t="array" aca="1" ref="P183" ca="1">IF((INDIRECT($C183&amp;"!"&amp;"$D"&amp;$D183))="",,_xlfn.IFS(INDIRECT($C183&amp;"!"&amp;"$D"&amp;$D183)&gt;(2/3),INDIRECT($C183&amp;"!"&amp;"$E"&amp;$D183)-INDIRECT($C183&amp;"!"&amp;"$D"&amp;$D183),INDIRECT($C183&amp;"!"&amp;"$D"&amp;$D183)&lt;=(2/3),INDIRECT($C183&amp;"!"&amp;"$E"&amp;$D183)-Data!$H$4))+INDIRECT($C183&amp;"!"&amp;"$J"&amp;$D183)</f>
        <v>0</v>
      </c>
      <c r="Q183" s="4">
        <f t="shared" ca="1" si="41"/>
        <v>0</v>
      </c>
      <c r="R183" s="6">
        <f t="shared" ca="1" si="42"/>
        <v>0</v>
      </c>
      <c r="S183" s="4">
        <f ca="1">IF(VLOOKUP(A183,Data!B:E,4)&gt;=2,K183,N183+Q183)</f>
        <v>0</v>
      </c>
      <c r="T183" s="4">
        <f ca="1">IF(VLOOKUP(A183,Data!B:E,4)&gt;=2,,K183-N183-Q183)</f>
        <v>0</v>
      </c>
      <c r="V183" t="str">
        <f t="shared" ca="1" si="66"/>
        <v>Non</v>
      </c>
      <c r="W183" cm="1">
        <f t="array" aca="1" ref="W183" ca="1">_xlfn.IFS(AND(INDIRECT($C183&amp;"!"&amp;"$G"&amp;$D183)-INDIRECT($C183&amp;"!"&amp;"$F"&amp;$D183)&lt;0.5,INDIRECT($C183&amp;"!"&amp;"$G"&amp;$D183)=1,INDIRECT($C184&amp;"!"&amp;"$F"&amp;$D184)=0),0,AND(INDIRECT($C182&amp;"!"&amp;"$G"&amp;$D182)-INDIRECT($C182&amp;"!"&amp;"$F"&amp;$D182)&lt;0.5,INDIRECT($C182&amp;"!"&amp;"$G"&amp;$D182)=1,INDIRECT($C183&amp;"!"&amp;"$F"&amp;$D183)=0),INDIRECT($C182&amp;"!"&amp;"$F"&amp;$D182),AND(INDIRECT($C182&amp;"!"&amp;"$G"&amp;$D182)-INDIRECT($C182&amp;"!"&amp;"$F"&amp;$D182)&lt;=0.5,INDIRECT($C182&amp;"!"&amp;"$G"&amp;$D182)=1,INDIRECT($C183&amp;"!"&amp;"$F"&amp;$D183)=0),Calculs!X182,AND(INDIRECT($C183&amp;"!"&amp;"$F"&amp;$D183)=0,INDIRECT($C182&amp;"!"&amp;"$G"&amp;$D182)=1),AH182,TRUE,INDIRECT($C183&amp;"!"&amp;"$F"&amp;$D183))</f>
        <v>0</v>
      </c>
      <c r="X183" cm="1">
        <f t="array" aca="1" ref="X183" ca="1">IF(AND(INDIRECT($C183&amp;"!"&amp;"$G"&amp;$D183)-INDIRECT($C183&amp;"!"&amp;"$F"&amp;$D183)&lt;0.5,INDIRECT($C183&amp;"!"&amp;"$G"&amp;$D183)=1,INDIRECT($C184&amp;"!"&amp;"$F"&amp;$D184)=0),0,IF(OR(INDIRECT($C183&amp;"!"&amp;"$G"&amp;$D183)=1,AND(INDIRECT($C183&amp;"!"&amp;"$G"&amp;$D183)&lt;&gt;1,INDIRECT($C183&amp;"!"&amp;"$G"&amp;$D183)&gt;Calculs!W183+0.5)),Calculs!W183+0.5,INDIRECT($C183&amp;"!"&amp;"$G"&amp;$D183)+ROUND(W183,0)))</f>
        <v>0</v>
      </c>
      <c r="Y183">
        <f t="shared" ca="1" si="67"/>
        <v>0</v>
      </c>
      <c r="Z183" cm="1">
        <f t="array" aca="1" ref="Z183" ca="1">IF(AND(W183=INT(W183),INDIRECT($C183&amp;"!"&amp;"$F"&amp;$D183)&lt;&gt;""),W183+1,ROUNDUP(W183,0))</f>
        <v>0</v>
      </c>
      <c r="AA183">
        <f t="shared" ca="1" si="68"/>
        <v>0</v>
      </c>
      <c r="AB183" t="str">
        <f t="shared" ca="1" si="69"/>
        <v>Oui</v>
      </c>
      <c r="AC183">
        <f t="shared" ca="1" si="70"/>
        <v>0</v>
      </c>
      <c r="AD183" t="str">
        <f t="shared" ca="1" si="10"/>
        <v>Oui</v>
      </c>
      <c r="AE183" t="str">
        <f t="shared" ca="1" si="71"/>
        <v/>
      </c>
      <c r="AF183" t="str">
        <f t="shared" ca="1" si="72"/>
        <v>Non</v>
      </c>
      <c r="AG183" cm="1">
        <f t="array" aca="1" ref="AG183" ca="1">IF(INDIRECT($C183&amp;"!"&amp;"$G"&amp;$D183)-INDIRECT($C183&amp;"!"&amp;"$F"&amp;$D183)&lt;=0.5,0,IF(AND(INDIRECT($C183&amp;"!"&amp;"$F"&amp;$D183)=0,INDIRECT($C182&amp;"!"&amp;"$G"&amp;$D182)=1),X183,INDIRECT($C183&amp;"!"&amp;"$F"&amp;$D183)))</f>
        <v>0</v>
      </c>
      <c r="AH183" cm="1">
        <f t="array" aca="1" ref="AH183" ca="1">IF(INDIRECT($C183&amp;"!"&amp;"$G"&amp;$D183)-INDIRECT($C183&amp;"!"&amp;"$F"&amp;$D183)&lt;=0.5,0,IF(OR(INDIRECT($C183&amp;"!"&amp;"$G"&amp;$D183)=1,AND(INDIRECT($C183&amp;"!"&amp;"$G"&amp;$D183)&lt;&gt;1,INDIRECT($C183&amp;"!"&amp;"$G"&amp;$D183)&gt;Calculs!AG183+0.5)),Calculs!AG183+0.5,INDIRECT($C183&amp;"!"&amp;"$G"&amp;$D183)+ROUND(AG183,0)))</f>
        <v>0</v>
      </c>
      <c r="AI183">
        <f t="shared" ca="1" si="73"/>
        <v>0</v>
      </c>
      <c r="AJ183" cm="1">
        <f t="array" aca="1" ref="AJ183" ca="1">IF(AND(AG183=INT(AG183),INDIRECT($C183&amp;"!"&amp;"$F"&amp;$D183)&lt;&gt;""),AG183+1,ROUNDUP(AG183,0))</f>
        <v>0</v>
      </c>
      <c r="AK183">
        <f t="shared" ca="1" si="74"/>
        <v>0</v>
      </c>
      <c r="AL183" t="str">
        <f t="shared" ca="1" si="75"/>
        <v>Oui</v>
      </c>
      <c r="AM183">
        <f t="shared" ca="1" si="76"/>
        <v>0</v>
      </c>
      <c r="AN183" t="str">
        <f t="shared" ca="1" si="16"/>
        <v>Oui</v>
      </c>
      <c r="AO183" t="str">
        <f t="shared" ca="1" si="77"/>
        <v/>
      </c>
    </row>
    <row r="184" spans="1:41" x14ac:dyDescent="0.25">
      <c r="A184">
        <v>182</v>
      </c>
      <c r="B184">
        <f ca="1">Data!E184</f>
        <v>2</v>
      </c>
      <c r="C184" t="s">
        <v>114</v>
      </c>
      <c r="D184">
        <v>5</v>
      </c>
      <c r="E184" t="str">
        <f t="shared" ca="1" si="37"/>
        <v>Non</v>
      </c>
      <c r="F184" t="str">
        <f ca="1">IF(Data!$D184&gt;=3,"Oui","Non")</f>
        <v>Non</v>
      </c>
      <c r="G184" s="4" t="str" cm="1">
        <f t="array" aca="1" ref="G184" ca="1">IF(OR(AND(Data!$E184=4,ISBLANK(INDIRECT($C184&amp;"!"&amp;"$D"&amp;$D184&amp;":$I"&amp;$D184))),$E184="Oui"),_xlfn.SWITCH(Informations!$E$10,"Oui",0.5,"Non",0.4,"Erreur"),"NA")</f>
        <v>NA</v>
      </c>
      <c r="H184" s="14" cm="1">
        <f t="array" aca="1" ref="H184" ca="1">_xlfn.SWITCH($G184,"NA",(INDIRECT($C184&amp;"!"&amp;"$E"&amp;$D184))-(INDIRECT($C184&amp;"!"&amp;"$D"&amp;$D184)),0.4,$G184,0.5,$G184,"Erreur","Erreur","Erreur")</f>
        <v>0</v>
      </c>
      <c r="I184" cm="1">
        <f t="array" aca="1" ref="I184" ca="1">IF($G184="NA",INDIRECT($C184&amp;"!"&amp;"$H"&amp;$D184)+INDIRECT($C184&amp;"!"&amp;"$I"&amp;$D184)+INDIRECT($C184&amp;"!"&amp;"$J"&amp;$D184),0)</f>
        <v>0</v>
      </c>
      <c r="J184" cm="1">
        <f t="array" aca="1" ref="J184" ca="1">IF($G184="NA",(INDIRECT($C184&amp;"!"&amp;"$K"&amp;$D184)),0)</f>
        <v>0</v>
      </c>
      <c r="K184" s="4">
        <f t="shared" ca="1" si="64"/>
        <v>0</v>
      </c>
      <c r="L184" s="3">
        <f t="shared" ca="1" si="38"/>
        <v>0</v>
      </c>
      <c r="M184" s="5" cm="1">
        <f t="array" aca="1" ref="M184" ca="1">IF((INDIRECT($C184&amp;"!"&amp;"$D"&amp;$D184))="",,_xlfn.IFS(INDIRECT($C184&amp;"!"&amp;"$E"&amp;$D184)&lt;(1/3),INDIRECT($C184&amp;"!"&amp;"$E"&amp;$D184)-INDIRECT($C184&amp;"!"&amp;"$D"&amp;$D184),INDIRECT($C184&amp;"!"&amp;"$E"&amp;$D184)&gt;=(1/3),Data!$H$3-(INDIRECT($C184&amp;"!"&amp;"$D"&amp;$D184))))+INDIRECT($C184&amp;"!"&amp;"$H"&amp;$D184)</f>
        <v>0</v>
      </c>
      <c r="N184" s="5">
        <f t="shared" ca="1" si="39"/>
        <v>0</v>
      </c>
      <c r="O184" s="6">
        <f t="shared" ca="1" si="40"/>
        <v>0</v>
      </c>
      <c r="P184" s="5" cm="1">
        <f t="array" aca="1" ref="P184" ca="1">IF((INDIRECT($C184&amp;"!"&amp;"$D"&amp;$D184))="",,_xlfn.IFS(INDIRECT($C184&amp;"!"&amp;"$D"&amp;$D184)&gt;(2/3),INDIRECT($C184&amp;"!"&amp;"$E"&amp;$D184)-INDIRECT($C184&amp;"!"&amp;"$D"&amp;$D184),INDIRECT($C184&amp;"!"&amp;"$D"&amp;$D184)&lt;=(2/3),INDIRECT($C184&amp;"!"&amp;"$E"&amp;$D184)-Data!$H$4))+INDIRECT($C184&amp;"!"&amp;"$J"&amp;$D184)</f>
        <v>0</v>
      </c>
      <c r="Q184" s="4">
        <f t="shared" ca="1" si="41"/>
        <v>0</v>
      </c>
      <c r="R184" s="6">
        <f t="shared" ca="1" si="42"/>
        <v>0</v>
      </c>
      <c r="S184" s="4">
        <f ca="1">IF(VLOOKUP(A184,Data!B:E,4)&gt;=2,K184,N184+Q184)</f>
        <v>0</v>
      </c>
      <c r="T184" s="4">
        <f ca="1">IF(VLOOKUP(A184,Data!B:E,4)&gt;=2,,K184-N184-Q184)</f>
        <v>0</v>
      </c>
      <c r="V184" t="str">
        <f t="shared" ca="1" si="66"/>
        <v>Non</v>
      </c>
      <c r="W184" cm="1">
        <f t="array" aca="1" ref="W184" ca="1">_xlfn.IFS(AND(INDIRECT($C184&amp;"!"&amp;"$G"&amp;$D184)-INDIRECT($C184&amp;"!"&amp;"$F"&amp;$D184)&lt;0.5,INDIRECT($C184&amp;"!"&amp;"$G"&amp;$D184)=1,INDIRECT($C185&amp;"!"&amp;"$F"&amp;$D185)=0),0,AND(INDIRECT($C183&amp;"!"&amp;"$G"&amp;$D183)-INDIRECT($C183&amp;"!"&amp;"$F"&amp;$D183)&lt;0.5,INDIRECT($C183&amp;"!"&amp;"$G"&amp;$D183)=1,INDIRECT($C184&amp;"!"&amp;"$F"&amp;$D184)=0),INDIRECT($C183&amp;"!"&amp;"$F"&amp;$D183),AND(INDIRECT($C183&amp;"!"&amp;"$G"&amp;$D183)-INDIRECT($C183&amp;"!"&amp;"$F"&amp;$D183)&lt;=0.5,INDIRECT($C183&amp;"!"&amp;"$G"&amp;$D183)=1,INDIRECT($C184&amp;"!"&amp;"$F"&amp;$D184)=0),Calculs!X183,AND(INDIRECT($C184&amp;"!"&amp;"$F"&amp;$D184)=0,INDIRECT($C183&amp;"!"&amp;"$G"&amp;$D183)=1),AH183,TRUE,INDIRECT($C184&amp;"!"&amp;"$F"&amp;$D184))</f>
        <v>0</v>
      </c>
      <c r="X184" cm="1">
        <f t="array" aca="1" ref="X184" ca="1">IF(AND(INDIRECT($C184&amp;"!"&amp;"$G"&amp;$D184)-INDIRECT($C184&amp;"!"&amp;"$F"&amp;$D184)&lt;0.5,INDIRECT($C184&amp;"!"&amp;"$G"&amp;$D184)=1,INDIRECT($C185&amp;"!"&amp;"$F"&amp;$D185)=0),0,IF(OR(INDIRECT($C184&amp;"!"&amp;"$G"&amp;$D184)=1,AND(INDIRECT($C184&amp;"!"&amp;"$G"&amp;$D184)&lt;&gt;1,INDIRECT($C184&amp;"!"&amp;"$G"&amp;$D184)&gt;Calculs!W184+0.5)),Calculs!W184+0.5,INDIRECT($C184&amp;"!"&amp;"$G"&amp;$D184)+ROUND(W184,0)))</f>
        <v>0</v>
      </c>
      <c r="Y184">
        <f t="shared" ca="1" si="67"/>
        <v>0</v>
      </c>
      <c r="Z184" cm="1">
        <f t="array" aca="1" ref="Z184" ca="1">IF(AND(W184=INT(W184),INDIRECT($C184&amp;"!"&amp;"$F"&amp;$D184)&lt;&gt;""),W184+1,ROUNDUP(W184,0))</f>
        <v>0</v>
      </c>
      <c r="AA184">
        <f t="shared" ca="1" si="68"/>
        <v>0</v>
      </c>
      <c r="AB184" t="str">
        <f t="shared" ca="1" si="69"/>
        <v>Oui</v>
      </c>
      <c r="AC184">
        <f t="shared" ca="1" si="70"/>
        <v>0</v>
      </c>
      <c r="AD184" t="str">
        <f t="shared" ca="1" si="10"/>
        <v>Oui</v>
      </c>
      <c r="AE184" t="str">
        <f t="shared" ca="1" si="71"/>
        <v/>
      </c>
      <c r="AF184" t="str">
        <f t="shared" ca="1" si="72"/>
        <v>Non</v>
      </c>
      <c r="AG184" cm="1">
        <f t="array" aca="1" ref="AG184" ca="1">IF(INDIRECT($C184&amp;"!"&amp;"$G"&amp;$D184)-INDIRECT($C184&amp;"!"&amp;"$F"&amp;$D184)&lt;=0.5,0,IF(AND(INDIRECT($C184&amp;"!"&amp;"$F"&amp;$D184)=0,INDIRECT($C183&amp;"!"&amp;"$G"&amp;$D183)=1),X184,INDIRECT($C184&amp;"!"&amp;"$F"&amp;$D184)))</f>
        <v>0</v>
      </c>
      <c r="AH184" cm="1">
        <f t="array" aca="1" ref="AH184" ca="1">IF(INDIRECT($C184&amp;"!"&amp;"$G"&amp;$D184)-INDIRECT($C184&amp;"!"&amp;"$F"&amp;$D184)&lt;=0.5,0,IF(OR(INDIRECT($C184&amp;"!"&amp;"$G"&amp;$D184)=1,AND(INDIRECT($C184&amp;"!"&amp;"$G"&amp;$D184)&lt;&gt;1,INDIRECT($C184&amp;"!"&amp;"$G"&amp;$D184)&gt;Calculs!AG184+0.5)),Calculs!AG184+0.5,INDIRECT($C184&amp;"!"&amp;"$G"&amp;$D184)+ROUND(AG184,0)))</f>
        <v>0</v>
      </c>
      <c r="AI184">
        <f t="shared" ca="1" si="73"/>
        <v>0</v>
      </c>
      <c r="AJ184" cm="1">
        <f t="array" aca="1" ref="AJ184" ca="1">IF(AND(AG184=INT(AG184),INDIRECT($C184&amp;"!"&amp;"$F"&amp;$D184)&lt;&gt;""),AG184+1,ROUNDUP(AG184,0))</f>
        <v>0</v>
      </c>
      <c r="AK184">
        <f t="shared" ca="1" si="74"/>
        <v>0</v>
      </c>
      <c r="AL184" t="str">
        <f t="shared" ca="1" si="75"/>
        <v>Oui</v>
      </c>
      <c r="AM184">
        <f t="shared" ca="1" si="76"/>
        <v>0</v>
      </c>
      <c r="AN184" t="str">
        <f t="shared" ca="1" si="16"/>
        <v>Oui</v>
      </c>
      <c r="AO184" t="str">
        <f t="shared" ca="1" si="77"/>
        <v/>
      </c>
    </row>
    <row r="185" spans="1:41" x14ac:dyDescent="0.25">
      <c r="A185">
        <v>183</v>
      </c>
      <c r="B185">
        <f ca="1">Data!E185</f>
        <v>3</v>
      </c>
      <c r="C185" t="s">
        <v>114</v>
      </c>
      <c r="D185">
        <v>6</v>
      </c>
      <c r="E185" t="str">
        <f t="shared" ca="1" si="37"/>
        <v>Non</v>
      </c>
      <c r="F185" t="str">
        <f ca="1">IF(Data!$D185&gt;=3,"Oui","Non")</f>
        <v>Non</v>
      </c>
      <c r="G185" s="4" t="str" cm="1">
        <f t="array" aca="1" ref="G185" ca="1">IF(OR(AND(Data!$E185=4,ISBLANK(INDIRECT($C185&amp;"!"&amp;"$D"&amp;$D185&amp;":$I"&amp;$D185))),$E185="Oui"),_xlfn.SWITCH(Informations!$E$10,"Oui",0.5,"Non",0.4,"Erreur"),"NA")</f>
        <v>NA</v>
      </c>
      <c r="H185" s="14" cm="1">
        <f t="array" aca="1" ref="H185" ca="1">_xlfn.SWITCH($G185,"NA",(INDIRECT($C185&amp;"!"&amp;"$E"&amp;$D185))-(INDIRECT($C185&amp;"!"&amp;"$D"&amp;$D185)),0.4,$G185,0.5,$G185,"Erreur","Erreur","Erreur")</f>
        <v>0</v>
      </c>
      <c r="I185" cm="1">
        <f t="array" aca="1" ref="I185" ca="1">IF($G185="NA",INDIRECT($C185&amp;"!"&amp;"$H"&amp;$D185)+INDIRECT($C185&amp;"!"&amp;"$I"&amp;$D185)+INDIRECT($C185&amp;"!"&amp;"$J"&amp;$D185),0)</f>
        <v>0</v>
      </c>
      <c r="J185" cm="1">
        <f t="array" aca="1" ref="J185" ca="1">IF($G185="NA",(INDIRECT($C185&amp;"!"&amp;"$K"&amp;$D185)),0)</f>
        <v>0</v>
      </c>
      <c r="K185" s="4">
        <f t="shared" ca="1" si="64"/>
        <v>0</v>
      </c>
      <c r="L185" s="3">
        <f t="shared" ca="1" si="38"/>
        <v>0</v>
      </c>
      <c r="M185" s="5" cm="1">
        <f t="array" aca="1" ref="M185" ca="1">IF((INDIRECT($C185&amp;"!"&amp;"$D"&amp;$D185))="",,_xlfn.IFS(INDIRECT($C185&amp;"!"&amp;"$E"&amp;$D185)&lt;(1/3),INDIRECT($C185&amp;"!"&amp;"$E"&amp;$D185)-INDIRECT($C185&amp;"!"&amp;"$D"&amp;$D185),INDIRECT($C185&amp;"!"&amp;"$E"&amp;$D185)&gt;=(1/3),Data!$H$3-(INDIRECT($C185&amp;"!"&amp;"$D"&amp;$D185))))+INDIRECT($C185&amp;"!"&amp;"$H"&amp;$D185)</f>
        <v>0</v>
      </c>
      <c r="N185" s="5">
        <f t="shared" ca="1" si="39"/>
        <v>0</v>
      </c>
      <c r="O185" s="6">
        <f t="shared" ca="1" si="40"/>
        <v>0</v>
      </c>
      <c r="P185" s="5" cm="1">
        <f t="array" aca="1" ref="P185" ca="1">IF((INDIRECT($C185&amp;"!"&amp;"$D"&amp;$D185))="",,_xlfn.IFS(INDIRECT($C185&amp;"!"&amp;"$D"&amp;$D185)&gt;(2/3),INDIRECT($C185&amp;"!"&amp;"$E"&amp;$D185)-INDIRECT($C185&amp;"!"&amp;"$D"&amp;$D185),INDIRECT($C185&amp;"!"&amp;"$D"&amp;$D185)&lt;=(2/3),INDIRECT($C185&amp;"!"&amp;"$E"&amp;$D185)-Data!$H$4))+INDIRECT($C185&amp;"!"&amp;"$J"&amp;$D185)</f>
        <v>0</v>
      </c>
      <c r="Q185" s="4">
        <f t="shared" ca="1" si="41"/>
        <v>0</v>
      </c>
      <c r="R185" s="6">
        <f t="shared" ca="1" si="42"/>
        <v>0</v>
      </c>
      <c r="S185" s="4">
        <f ca="1">IF(VLOOKUP(A185,Data!B:E,4)&gt;=2,K185,N185+Q185)</f>
        <v>0</v>
      </c>
      <c r="T185" s="4">
        <f ca="1">IF(VLOOKUP(A185,Data!B:E,4)&gt;=2,,K185-N185-Q185)</f>
        <v>0</v>
      </c>
      <c r="V185" t="str">
        <f t="shared" ca="1" si="66"/>
        <v>Non</v>
      </c>
      <c r="W185" cm="1">
        <f t="array" aca="1" ref="W185" ca="1">_xlfn.IFS(AND(INDIRECT($C185&amp;"!"&amp;"$G"&amp;$D185)-INDIRECT($C185&amp;"!"&amp;"$F"&amp;$D185)&lt;0.5,INDIRECT($C185&amp;"!"&amp;"$G"&amp;$D185)=1,INDIRECT($C186&amp;"!"&amp;"$F"&amp;$D186)=0),0,AND(INDIRECT($C184&amp;"!"&amp;"$G"&amp;$D184)-INDIRECT($C184&amp;"!"&amp;"$F"&amp;$D184)&lt;0.5,INDIRECT($C184&amp;"!"&amp;"$G"&amp;$D184)=1,INDIRECT($C185&amp;"!"&amp;"$F"&amp;$D185)=0),INDIRECT($C184&amp;"!"&amp;"$F"&amp;$D184),AND(INDIRECT($C184&amp;"!"&amp;"$G"&amp;$D184)-INDIRECT($C184&amp;"!"&amp;"$F"&amp;$D184)&lt;=0.5,INDIRECT($C184&amp;"!"&amp;"$G"&amp;$D184)=1,INDIRECT($C185&amp;"!"&amp;"$F"&amp;$D185)=0),Calculs!X184,AND(INDIRECT($C185&amp;"!"&amp;"$F"&amp;$D185)=0,INDIRECT($C184&amp;"!"&amp;"$G"&amp;$D184)=1),AH184,TRUE,INDIRECT($C185&amp;"!"&amp;"$F"&amp;$D185))</f>
        <v>0</v>
      </c>
      <c r="X185" cm="1">
        <f t="array" aca="1" ref="X185" ca="1">IF(AND(INDIRECT($C185&amp;"!"&amp;"$G"&amp;$D185)-INDIRECT($C185&amp;"!"&amp;"$F"&amp;$D185)&lt;0.5,INDIRECT($C185&amp;"!"&amp;"$G"&amp;$D185)=1,INDIRECT($C186&amp;"!"&amp;"$F"&amp;$D186)=0),0,IF(OR(INDIRECT($C185&amp;"!"&amp;"$G"&amp;$D185)=1,AND(INDIRECT($C185&amp;"!"&amp;"$G"&amp;$D185)&lt;&gt;1,INDIRECT($C185&amp;"!"&amp;"$G"&amp;$D185)&gt;Calculs!W185+0.5)),Calculs!W185+0.5,INDIRECT($C185&amp;"!"&amp;"$G"&amp;$D185)+ROUND(W185,0)))</f>
        <v>0</v>
      </c>
      <c r="Y185">
        <f t="shared" ca="1" si="67"/>
        <v>0</v>
      </c>
      <c r="Z185" cm="1">
        <f t="array" aca="1" ref="Z185" ca="1">IF(AND(W185=INT(W185),INDIRECT($C185&amp;"!"&amp;"$F"&amp;$D185)&lt;&gt;""),W185+1,ROUNDUP(W185,0))</f>
        <v>0</v>
      </c>
      <c r="AA185">
        <f t="shared" ca="1" si="68"/>
        <v>0</v>
      </c>
      <c r="AB185" t="str">
        <f t="shared" ca="1" si="69"/>
        <v>Oui</v>
      </c>
      <c r="AC185">
        <f t="shared" ca="1" si="70"/>
        <v>0</v>
      </c>
      <c r="AD185" t="str">
        <f t="shared" ca="1" si="10"/>
        <v>Oui</v>
      </c>
      <c r="AE185" t="str">
        <f t="shared" ca="1" si="71"/>
        <v/>
      </c>
      <c r="AF185" t="str">
        <f t="shared" ca="1" si="72"/>
        <v>Non</v>
      </c>
      <c r="AG185" cm="1">
        <f t="array" aca="1" ref="AG185" ca="1">IF(INDIRECT($C185&amp;"!"&amp;"$G"&amp;$D185)-INDIRECT($C185&amp;"!"&amp;"$F"&amp;$D185)&lt;=0.5,0,IF(AND(INDIRECT($C185&amp;"!"&amp;"$F"&amp;$D185)=0,INDIRECT($C184&amp;"!"&amp;"$G"&amp;$D184)=1),X185,INDIRECT($C185&amp;"!"&amp;"$F"&amp;$D185)))</f>
        <v>0</v>
      </c>
      <c r="AH185" cm="1">
        <f t="array" aca="1" ref="AH185" ca="1">IF(INDIRECT($C185&amp;"!"&amp;"$G"&amp;$D185)-INDIRECT($C185&amp;"!"&amp;"$F"&amp;$D185)&lt;=0.5,0,IF(OR(INDIRECT($C185&amp;"!"&amp;"$G"&amp;$D185)=1,AND(INDIRECT($C185&amp;"!"&amp;"$G"&amp;$D185)&lt;&gt;1,INDIRECT($C185&amp;"!"&amp;"$G"&amp;$D185)&gt;Calculs!AG185+0.5)),Calculs!AG185+0.5,INDIRECT($C185&amp;"!"&amp;"$G"&amp;$D185)+ROUND(AG185,0)))</f>
        <v>0</v>
      </c>
      <c r="AI185">
        <f t="shared" ca="1" si="73"/>
        <v>0</v>
      </c>
      <c r="AJ185" cm="1">
        <f t="array" aca="1" ref="AJ185" ca="1">IF(AND(AG185=INT(AG185),INDIRECT($C185&amp;"!"&amp;"$F"&amp;$D185)&lt;&gt;""),AG185+1,ROUNDUP(AG185,0))</f>
        <v>0</v>
      </c>
      <c r="AK185">
        <f t="shared" ca="1" si="74"/>
        <v>0</v>
      </c>
      <c r="AL185" t="str">
        <f t="shared" ca="1" si="75"/>
        <v>Oui</v>
      </c>
      <c r="AM185">
        <f t="shared" ca="1" si="76"/>
        <v>0</v>
      </c>
      <c r="AN185" t="str">
        <f t="shared" ca="1" si="16"/>
        <v>Oui</v>
      </c>
      <c r="AO185" t="str">
        <f t="shared" ca="1" si="77"/>
        <v/>
      </c>
    </row>
    <row r="186" spans="1:41" x14ac:dyDescent="0.25">
      <c r="A186">
        <v>184</v>
      </c>
      <c r="B186">
        <f ca="1">Data!E186</f>
        <v>1</v>
      </c>
      <c r="C186" t="s">
        <v>114</v>
      </c>
      <c r="D186">
        <v>7</v>
      </c>
      <c r="E186" t="str">
        <f t="shared" ca="1" si="37"/>
        <v>Non</v>
      </c>
      <c r="F186" t="str">
        <f ca="1">IF(Data!$D186&gt;=3,"Oui","Non")</f>
        <v>Non</v>
      </c>
      <c r="G186" s="4" t="str" cm="1">
        <f t="array" aca="1" ref="G186" ca="1">IF(OR(AND(Data!$E186=4,ISBLANK(INDIRECT($C186&amp;"!"&amp;"$D"&amp;$D186&amp;":$I"&amp;$D186))),$E186="Oui"),_xlfn.SWITCH(Informations!$E$10,"Oui",0.5,"Non",0.4,"Erreur"),"NA")</f>
        <v>NA</v>
      </c>
      <c r="H186" s="14" cm="1">
        <f t="array" aca="1" ref="H186" ca="1">_xlfn.SWITCH($G186,"NA",(INDIRECT($C186&amp;"!"&amp;"$E"&amp;$D186))-(INDIRECT($C186&amp;"!"&amp;"$D"&amp;$D186)),0.4,$G186,0.5,$G186,"Erreur","Erreur","Erreur")</f>
        <v>0</v>
      </c>
      <c r="I186" cm="1">
        <f t="array" aca="1" ref="I186" ca="1">IF($G186="NA",INDIRECT($C186&amp;"!"&amp;"$H"&amp;$D186)+INDIRECT($C186&amp;"!"&amp;"$I"&amp;$D186)+INDIRECT($C186&amp;"!"&amp;"$J"&amp;$D186),0)</f>
        <v>0</v>
      </c>
      <c r="J186" cm="1">
        <f t="array" aca="1" ref="J186" ca="1">IF($G186="NA",(INDIRECT($C186&amp;"!"&amp;"$K"&amp;$D186)),0)</f>
        <v>0</v>
      </c>
      <c r="K186" s="4">
        <f t="shared" ca="1" si="64"/>
        <v>0</v>
      </c>
      <c r="L186" s="3">
        <f t="shared" ca="1" si="38"/>
        <v>0</v>
      </c>
      <c r="M186" s="5" cm="1">
        <f t="array" aca="1" ref="M186" ca="1">IF((INDIRECT($C186&amp;"!"&amp;"$D"&amp;$D186))="",,_xlfn.IFS(INDIRECT($C186&amp;"!"&amp;"$E"&amp;$D186)&lt;(1/3),INDIRECT($C186&amp;"!"&amp;"$E"&amp;$D186)-INDIRECT($C186&amp;"!"&amp;"$D"&amp;$D186),INDIRECT($C186&amp;"!"&amp;"$E"&amp;$D186)&gt;=(1/3),Data!$H$3-(INDIRECT($C186&amp;"!"&amp;"$D"&amp;$D186))))+INDIRECT($C186&amp;"!"&amp;"$H"&amp;$D186)</f>
        <v>0</v>
      </c>
      <c r="N186" s="5">
        <f t="shared" ca="1" si="39"/>
        <v>0</v>
      </c>
      <c r="O186" s="6">
        <f t="shared" ca="1" si="40"/>
        <v>0</v>
      </c>
      <c r="P186" s="5" cm="1">
        <f t="array" aca="1" ref="P186" ca="1">IF((INDIRECT($C186&amp;"!"&amp;"$D"&amp;$D186))="",,_xlfn.IFS(INDIRECT($C186&amp;"!"&amp;"$D"&amp;$D186)&gt;(2/3),INDIRECT($C186&amp;"!"&amp;"$E"&amp;$D186)-INDIRECT($C186&amp;"!"&amp;"$D"&amp;$D186),INDIRECT($C186&amp;"!"&amp;"$D"&amp;$D186)&lt;=(2/3),INDIRECT($C186&amp;"!"&amp;"$E"&amp;$D186)-Data!$H$4))+INDIRECT($C186&amp;"!"&amp;"$J"&amp;$D186)</f>
        <v>0</v>
      </c>
      <c r="Q186" s="4">
        <f t="shared" ca="1" si="41"/>
        <v>0</v>
      </c>
      <c r="R186" s="6">
        <f t="shared" ca="1" si="42"/>
        <v>0</v>
      </c>
      <c r="S186" s="4">
        <f ca="1">IF(VLOOKUP(A186,Data!B:E,4)&gt;=2,K186,N186+Q186)</f>
        <v>0</v>
      </c>
      <c r="T186" s="4">
        <f ca="1">IF(VLOOKUP(A186,Data!B:E,4)&gt;=2,,K186-N186-Q186)</f>
        <v>0</v>
      </c>
      <c r="V186" t="str">
        <f t="shared" ca="1" si="66"/>
        <v>Non</v>
      </c>
      <c r="W186" cm="1">
        <f t="array" aca="1" ref="W186" ca="1">_xlfn.IFS(AND(INDIRECT($C186&amp;"!"&amp;"$G"&amp;$D186)-INDIRECT($C186&amp;"!"&amp;"$F"&amp;$D186)&lt;0.5,INDIRECT($C186&amp;"!"&amp;"$G"&amp;$D186)=1,INDIRECT($C187&amp;"!"&amp;"$F"&amp;$D187)=0),0,AND(INDIRECT($C185&amp;"!"&amp;"$G"&amp;$D185)-INDIRECT($C185&amp;"!"&amp;"$F"&amp;$D185)&lt;0.5,INDIRECT($C185&amp;"!"&amp;"$G"&amp;$D185)=1,INDIRECT($C186&amp;"!"&amp;"$F"&amp;$D186)=0),INDIRECT($C185&amp;"!"&amp;"$F"&amp;$D185),AND(INDIRECT($C185&amp;"!"&amp;"$G"&amp;$D185)-INDIRECT($C185&amp;"!"&amp;"$F"&amp;$D185)&lt;=0.5,INDIRECT($C185&amp;"!"&amp;"$G"&amp;$D185)=1,INDIRECT($C186&amp;"!"&amp;"$F"&amp;$D186)=0),Calculs!X185,AND(INDIRECT($C186&amp;"!"&amp;"$F"&amp;$D186)=0,INDIRECT($C185&amp;"!"&amp;"$G"&amp;$D185)=1),AH185,TRUE,INDIRECT($C186&amp;"!"&amp;"$F"&amp;$D186))</f>
        <v>0</v>
      </c>
      <c r="X186" cm="1">
        <f t="array" aca="1" ref="X186" ca="1">IF(AND(INDIRECT($C186&amp;"!"&amp;"$G"&amp;$D186)-INDIRECT($C186&amp;"!"&amp;"$F"&amp;$D186)&lt;0.5,INDIRECT($C186&amp;"!"&amp;"$G"&amp;$D186)=1,INDIRECT($C187&amp;"!"&amp;"$F"&amp;$D187)=0),0,IF(OR(INDIRECT($C186&amp;"!"&amp;"$G"&amp;$D186)=1,AND(INDIRECT($C186&amp;"!"&amp;"$G"&amp;$D186)&lt;&gt;1,INDIRECT($C186&amp;"!"&amp;"$G"&amp;$D186)&gt;Calculs!W186+0.5)),Calculs!W186+0.5,INDIRECT($C186&amp;"!"&amp;"$G"&amp;$D186)+ROUND(W186,0)))</f>
        <v>0</v>
      </c>
      <c r="Y186">
        <f t="shared" ca="1" si="67"/>
        <v>0</v>
      </c>
      <c r="Z186" cm="1">
        <f t="array" aca="1" ref="Z186" ca="1">IF(AND(W186=INT(W186),INDIRECT($C186&amp;"!"&amp;"$F"&amp;$D186)&lt;&gt;""),W186+1,ROUNDUP(W186,0))</f>
        <v>0</v>
      </c>
      <c r="AA186">
        <f t="shared" ca="1" si="68"/>
        <v>0</v>
      </c>
      <c r="AB186" t="str">
        <f t="shared" ca="1" si="69"/>
        <v>Oui</v>
      </c>
      <c r="AC186">
        <f t="shared" ca="1" si="70"/>
        <v>0</v>
      </c>
      <c r="AD186" t="str">
        <f t="shared" ca="1" si="10"/>
        <v>Oui</v>
      </c>
      <c r="AE186" t="str">
        <f t="shared" ca="1" si="71"/>
        <v/>
      </c>
      <c r="AF186" t="str">
        <f t="shared" ca="1" si="72"/>
        <v>Non</v>
      </c>
      <c r="AG186" cm="1">
        <f t="array" aca="1" ref="AG186" ca="1">IF(INDIRECT($C186&amp;"!"&amp;"$G"&amp;$D186)-INDIRECT($C186&amp;"!"&amp;"$F"&amp;$D186)&lt;=0.5,0,IF(AND(INDIRECT($C186&amp;"!"&amp;"$F"&amp;$D186)=0,INDIRECT($C185&amp;"!"&amp;"$G"&amp;$D185)=1),X186,INDIRECT($C186&amp;"!"&amp;"$F"&amp;$D186)))</f>
        <v>0</v>
      </c>
      <c r="AH186" cm="1">
        <f t="array" aca="1" ref="AH186" ca="1">IF(INDIRECT($C186&amp;"!"&amp;"$G"&amp;$D186)-INDIRECT($C186&amp;"!"&amp;"$F"&amp;$D186)&lt;=0.5,0,IF(OR(INDIRECT($C186&amp;"!"&amp;"$G"&amp;$D186)=1,AND(INDIRECT($C186&amp;"!"&amp;"$G"&amp;$D186)&lt;&gt;1,INDIRECT($C186&amp;"!"&amp;"$G"&amp;$D186)&gt;Calculs!AG186+0.5)),Calculs!AG186+0.5,INDIRECT($C186&amp;"!"&amp;"$G"&amp;$D186)+ROUND(AG186,0)))</f>
        <v>0</v>
      </c>
      <c r="AI186">
        <f t="shared" ca="1" si="73"/>
        <v>0</v>
      </c>
      <c r="AJ186" cm="1">
        <f t="array" aca="1" ref="AJ186" ca="1">IF(AND(AG186=INT(AG186),INDIRECT($C186&amp;"!"&amp;"$F"&amp;$D186)&lt;&gt;""),AG186+1,ROUNDUP(AG186,0))</f>
        <v>0</v>
      </c>
      <c r="AK186">
        <f t="shared" ca="1" si="74"/>
        <v>0</v>
      </c>
      <c r="AL186" t="str">
        <f t="shared" ca="1" si="75"/>
        <v>Oui</v>
      </c>
      <c r="AM186">
        <f t="shared" ca="1" si="76"/>
        <v>0</v>
      </c>
      <c r="AN186" t="str">
        <f t="shared" ca="1" si="16"/>
        <v>Oui</v>
      </c>
      <c r="AO186" t="str">
        <f t="shared" ca="1" si="77"/>
        <v/>
      </c>
    </row>
    <row r="187" spans="1:41" x14ac:dyDescent="0.25">
      <c r="A187">
        <v>185</v>
      </c>
      <c r="B187">
        <f ca="1">Data!E187</f>
        <v>1</v>
      </c>
      <c r="C187" t="s">
        <v>114</v>
      </c>
      <c r="D187">
        <v>8</v>
      </c>
      <c r="E187" t="str">
        <f t="shared" ca="1" si="37"/>
        <v>Non</v>
      </c>
      <c r="F187" t="str">
        <f ca="1">IF(Data!$D187&gt;=3,"Oui","Non")</f>
        <v>Non</v>
      </c>
      <c r="G187" s="4" t="str" cm="1">
        <f t="array" aca="1" ref="G187" ca="1">IF(OR(AND(Data!$E187=4,ISBLANK(INDIRECT($C187&amp;"!"&amp;"$D"&amp;$D187&amp;":$I"&amp;$D187))),$E187="Oui"),_xlfn.SWITCH(Informations!$E$10,"Oui",0.5,"Non",0.4,"Erreur"),"NA")</f>
        <v>NA</v>
      </c>
      <c r="H187" s="14" cm="1">
        <f t="array" aca="1" ref="H187" ca="1">_xlfn.SWITCH($G187,"NA",(INDIRECT($C187&amp;"!"&amp;"$E"&amp;$D187))-(INDIRECT($C187&amp;"!"&amp;"$D"&amp;$D187)),0.4,$G187,0.5,$G187,"Erreur","Erreur","Erreur")</f>
        <v>0</v>
      </c>
      <c r="I187" cm="1">
        <f t="array" aca="1" ref="I187" ca="1">IF($G187="NA",INDIRECT($C187&amp;"!"&amp;"$H"&amp;$D187)+INDIRECT($C187&amp;"!"&amp;"$I"&amp;$D187)+INDIRECT($C187&amp;"!"&amp;"$J"&amp;$D187),0)</f>
        <v>0</v>
      </c>
      <c r="J187" cm="1">
        <f t="array" aca="1" ref="J187" ca="1">IF($G187="NA",(INDIRECT($C187&amp;"!"&amp;"$K"&amp;$D187)),0)</f>
        <v>0</v>
      </c>
      <c r="K187" s="4">
        <f t="shared" ca="1" si="64"/>
        <v>0</v>
      </c>
      <c r="L187" s="3">
        <f t="shared" ca="1" si="38"/>
        <v>0</v>
      </c>
      <c r="M187" s="5" cm="1">
        <f t="array" aca="1" ref="M187" ca="1">IF((INDIRECT($C187&amp;"!"&amp;"$D"&amp;$D187))="",,_xlfn.IFS(INDIRECT($C187&amp;"!"&amp;"$E"&amp;$D187)&lt;(1/3),INDIRECT($C187&amp;"!"&amp;"$E"&amp;$D187)-INDIRECT($C187&amp;"!"&amp;"$D"&amp;$D187),INDIRECT($C187&amp;"!"&amp;"$E"&amp;$D187)&gt;=(1/3),Data!$H$3-(INDIRECT($C187&amp;"!"&amp;"$D"&amp;$D187))))+INDIRECT($C187&amp;"!"&amp;"$H"&amp;$D187)</f>
        <v>0</v>
      </c>
      <c r="N187" s="5">
        <f t="shared" ca="1" si="39"/>
        <v>0</v>
      </c>
      <c r="O187" s="6">
        <f t="shared" ca="1" si="40"/>
        <v>0</v>
      </c>
      <c r="P187" s="5" cm="1">
        <f t="array" aca="1" ref="P187" ca="1">IF((INDIRECT($C187&amp;"!"&amp;"$D"&amp;$D187))="",,_xlfn.IFS(INDIRECT($C187&amp;"!"&amp;"$D"&amp;$D187)&gt;(2/3),INDIRECT($C187&amp;"!"&amp;"$E"&amp;$D187)-INDIRECT($C187&amp;"!"&amp;"$D"&amp;$D187),INDIRECT($C187&amp;"!"&amp;"$D"&amp;$D187)&lt;=(2/3),INDIRECT($C187&amp;"!"&amp;"$E"&amp;$D187)-Data!$H$4))+INDIRECT($C187&amp;"!"&amp;"$J"&amp;$D187)</f>
        <v>0</v>
      </c>
      <c r="Q187" s="4">
        <f t="shared" ca="1" si="41"/>
        <v>0</v>
      </c>
      <c r="R187" s="6">
        <f t="shared" ca="1" si="42"/>
        <v>0</v>
      </c>
      <c r="S187" s="4">
        <f ca="1">IF(VLOOKUP(A187,Data!B:E,4)&gt;=2,K187,N187+Q187)</f>
        <v>0</v>
      </c>
      <c r="T187" s="4">
        <f ca="1">IF(VLOOKUP(A187,Data!B:E,4)&gt;=2,,K187-N187-Q187)</f>
        <v>0</v>
      </c>
      <c r="U187" s="4">
        <f t="shared" ref="U187" ca="1" si="85">SUM(K181:K187)</f>
        <v>0</v>
      </c>
      <c r="V187" t="str">
        <f t="shared" ca="1" si="66"/>
        <v>Non</v>
      </c>
      <c r="W187" cm="1">
        <f t="array" aca="1" ref="W187" ca="1">_xlfn.IFS(AND(INDIRECT($C187&amp;"!"&amp;"$G"&amp;$D187)-INDIRECT($C187&amp;"!"&amp;"$F"&amp;$D187)&lt;0.5,INDIRECT($C187&amp;"!"&amp;"$G"&amp;$D187)=1,INDIRECT($C188&amp;"!"&amp;"$F"&amp;$D188)=0),0,AND(INDIRECT($C186&amp;"!"&amp;"$G"&amp;$D186)-INDIRECT($C186&amp;"!"&amp;"$F"&amp;$D186)&lt;0.5,INDIRECT($C186&amp;"!"&amp;"$G"&amp;$D186)=1,INDIRECT($C187&amp;"!"&amp;"$F"&amp;$D187)=0),INDIRECT($C186&amp;"!"&amp;"$F"&amp;$D186),AND(INDIRECT($C186&amp;"!"&amp;"$G"&amp;$D186)-INDIRECT($C186&amp;"!"&amp;"$F"&amp;$D186)&lt;=0.5,INDIRECT($C186&amp;"!"&amp;"$G"&amp;$D186)=1,INDIRECT($C187&amp;"!"&amp;"$F"&amp;$D187)=0),Calculs!X186,AND(INDIRECT($C187&amp;"!"&amp;"$F"&amp;$D187)=0,INDIRECT($C186&amp;"!"&amp;"$G"&amp;$D186)=1),AH186,TRUE,INDIRECT($C187&amp;"!"&amp;"$F"&amp;$D187))</f>
        <v>0</v>
      </c>
      <c r="X187" cm="1">
        <f t="array" aca="1" ref="X187" ca="1">IF(AND(INDIRECT($C187&amp;"!"&amp;"$G"&amp;$D187)-INDIRECT($C187&amp;"!"&amp;"$F"&amp;$D187)&lt;0.5,INDIRECT($C187&amp;"!"&amp;"$G"&amp;$D187)=1,INDIRECT($C188&amp;"!"&amp;"$F"&amp;$D188)=0),0,IF(OR(INDIRECT($C187&amp;"!"&amp;"$G"&amp;$D187)=1,AND(INDIRECT($C187&amp;"!"&amp;"$G"&amp;$D187)&lt;&gt;1,INDIRECT($C187&amp;"!"&amp;"$G"&amp;$D187)&gt;Calculs!W187+0.5)),Calculs!W187+0.5,INDIRECT($C187&amp;"!"&amp;"$G"&amp;$D187)+ROUND(W187,0)))</f>
        <v>0</v>
      </c>
      <c r="Y187">
        <f t="shared" ca="1" si="67"/>
        <v>0</v>
      </c>
      <c r="Z187" cm="1">
        <f t="array" aca="1" ref="Z187" ca="1">IF(AND(W187=INT(W187),INDIRECT($C187&amp;"!"&amp;"$F"&amp;$D187)&lt;&gt;""),W187+1,ROUNDUP(W187,0))</f>
        <v>0</v>
      </c>
      <c r="AA187">
        <f t="shared" ca="1" si="68"/>
        <v>0</v>
      </c>
      <c r="AB187" t="str">
        <f t="shared" ca="1" si="69"/>
        <v>Oui</v>
      </c>
      <c r="AC187">
        <f t="shared" ca="1" si="70"/>
        <v>0</v>
      </c>
      <c r="AD187" t="str">
        <f t="shared" ca="1" si="10"/>
        <v>Oui</v>
      </c>
      <c r="AE187" t="str">
        <f t="shared" ca="1" si="71"/>
        <v/>
      </c>
      <c r="AF187" t="str">
        <f t="shared" ca="1" si="72"/>
        <v>Non</v>
      </c>
      <c r="AG187" cm="1">
        <f t="array" aca="1" ref="AG187" ca="1">IF(INDIRECT($C187&amp;"!"&amp;"$G"&amp;$D187)-INDIRECT($C187&amp;"!"&amp;"$F"&amp;$D187)&lt;=0.5,0,IF(AND(INDIRECT($C187&amp;"!"&amp;"$F"&amp;$D187)=0,INDIRECT($C186&amp;"!"&amp;"$G"&amp;$D186)=1),X187,INDIRECT($C187&amp;"!"&amp;"$F"&amp;$D187)))</f>
        <v>0</v>
      </c>
      <c r="AH187" cm="1">
        <f t="array" aca="1" ref="AH187" ca="1">IF(INDIRECT($C187&amp;"!"&amp;"$G"&amp;$D187)-INDIRECT($C187&amp;"!"&amp;"$F"&amp;$D187)&lt;=0.5,0,IF(OR(INDIRECT($C187&amp;"!"&amp;"$G"&amp;$D187)=1,AND(INDIRECT($C187&amp;"!"&amp;"$G"&amp;$D187)&lt;&gt;1,INDIRECT($C187&amp;"!"&amp;"$G"&amp;$D187)&gt;Calculs!AG187+0.5)),Calculs!AG187+0.5,INDIRECT($C187&amp;"!"&amp;"$G"&amp;$D187)+ROUND(AG187,0)))</f>
        <v>0</v>
      </c>
      <c r="AI187">
        <f t="shared" ca="1" si="73"/>
        <v>0</v>
      </c>
      <c r="AJ187" cm="1">
        <f t="array" aca="1" ref="AJ187" ca="1">IF(AND(AG187=INT(AG187),INDIRECT($C187&amp;"!"&amp;"$F"&amp;$D187)&lt;&gt;""),AG187+1,ROUNDUP(AG187,0))</f>
        <v>0</v>
      </c>
      <c r="AK187">
        <f t="shared" ca="1" si="74"/>
        <v>0</v>
      </c>
      <c r="AL187" t="str">
        <f t="shared" ca="1" si="75"/>
        <v>Oui</v>
      </c>
      <c r="AM187">
        <f t="shared" ca="1" si="76"/>
        <v>0</v>
      </c>
      <c r="AN187" t="str">
        <f t="shared" ca="1" si="16"/>
        <v>Oui</v>
      </c>
      <c r="AO187" t="str">
        <f t="shared" ca="1" si="77"/>
        <v/>
      </c>
    </row>
    <row r="188" spans="1:41" x14ac:dyDescent="0.25">
      <c r="A188">
        <v>186</v>
      </c>
      <c r="B188">
        <f ca="1">Data!E188</f>
        <v>1</v>
      </c>
      <c r="C188" t="s">
        <v>114</v>
      </c>
      <c r="D188">
        <v>9</v>
      </c>
      <c r="E188" t="str">
        <f t="shared" ca="1" si="37"/>
        <v>Non</v>
      </c>
      <c r="F188" t="str">
        <f ca="1">IF(Data!$D188&gt;=3,"Oui","Non")</f>
        <v>Non</v>
      </c>
      <c r="G188" s="4" t="str" cm="1">
        <f t="array" aca="1" ref="G188" ca="1">IF(OR(AND(Data!$E188=4,ISBLANK(INDIRECT($C188&amp;"!"&amp;"$D"&amp;$D188&amp;":$I"&amp;$D188))),$E188="Oui"),_xlfn.SWITCH(Informations!$E$10,"Oui",0.5,"Non",0.4,"Erreur"),"NA")</f>
        <v>NA</v>
      </c>
      <c r="H188" s="14" cm="1">
        <f t="array" aca="1" ref="H188" ca="1">_xlfn.SWITCH($G188,"NA",(INDIRECT($C188&amp;"!"&amp;"$E"&amp;$D188))-(INDIRECT($C188&amp;"!"&amp;"$D"&amp;$D188)),0.4,$G188,0.5,$G188,"Erreur","Erreur","Erreur")</f>
        <v>0</v>
      </c>
      <c r="I188" cm="1">
        <f t="array" aca="1" ref="I188" ca="1">IF($G188="NA",INDIRECT($C188&amp;"!"&amp;"$H"&amp;$D188)+INDIRECT($C188&amp;"!"&amp;"$I"&amp;$D188)+INDIRECT($C188&amp;"!"&amp;"$J"&amp;$D188),0)</f>
        <v>0</v>
      </c>
      <c r="J188" cm="1">
        <f t="array" aca="1" ref="J188" ca="1">IF($G188="NA",(INDIRECT($C188&amp;"!"&amp;"$K"&amp;$D188)),0)</f>
        <v>0</v>
      </c>
      <c r="K188" s="4">
        <f t="shared" ca="1" si="64"/>
        <v>0</v>
      </c>
      <c r="L188" s="3">
        <f t="shared" ca="1" si="38"/>
        <v>0</v>
      </c>
      <c r="M188" s="5" cm="1">
        <f t="array" aca="1" ref="M188" ca="1">IF((INDIRECT($C188&amp;"!"&amp;"$D"&amp;$D188))="",,_xlfn.IFS(INDIRECT($C188&amp;"!"&amp;"$E"&amp;$D188)&lt;(1/3),INDIRECT($C188&amp;"!"&amp;"$E"&amp;$D188)-INDIRECT($C188&amp;"!"&amp;"$D"&amp;$D188),INDIRECT($C188&amp;"!"&amp;"$E"&amp;$D188)&gt;=(1/3),Data!$H$3-(INDIRECT($C188&amp;"!"&amp;"$D"&amp;$D188))))+INDIRECT($C188&amp;"!"&amp;"$H"&amp;$D188)</f>
        <v>0</v>
      </c>
      <c r="N188" s="5">
        <f t="shared" ca="1" si="39"/>
        <v>0</v>
      </c>
      <c r="O188" s="6">
        <f t="shared" ca="1" si="40"/>
        <v>0</v>
      </c>
      <c r="P188" s="5" cm="1">
        <f t="array" aca="1" ref="P188" ca="1">IF((INDIRECT($C188&amp;"!"&amp;"$D"&amp;$D188))="",,_xlfn.IFS(INDIRECT($C188&amp;"!"&amp;"$D"&amp;$D188)&gt;(2/3),INDIRECT($C188&amp;"!"&amp;"$E"&amp;$D188)-INDIRECT($C188&amp;"!"&amp;"$D"&amp;$D188),INDIRECT($C188&amp;"!"&amp;"$D"&amp;$D188)&lt;=(2/3),INDIRECT($C188&amp;"!"&amp;"$E"&amp;$D188)-Data!$H$4))+INDIRECT($C188&amp;"!"&amp;"$J"&amp;$D188)</f>
        <v>0</v>
      </c>
      <c r="Q188" s="4">
        <f t="shared" ca="1" si="41"/>
        <v>0</v>
      </c>
      <c r="R188" s="6">
        <f t="shared" ca="1" si="42"/>
        <v>0</v>
      </c>
      <c r="S188" s="4">
        <f ca="1">IF(VLOOKUP(A188,Data!B:E,4)&gt;=2,K188,N188+Q188)</f>
        <v>0</v>
      </c>
      <c r="T188" s="4">
        <f ca="1">IF(VLOOKUP(A188,Data!B:E,4)&gt;=2,,K188-N188-Q188)</f>
        <v>0</v>
      </c>
      <c r="V188" t="str">
        <f t="shared" ca="1" si="66"/>
        <v>Non</v>
      </c>
      <c r="W188" cm="1">
        <f t="array" aca="1" ref="W188" ca="1">_xlfn.IFS(AND(INDIRECT($C188&amp;"!"&amp;"$G"&amp;$D188)-INDIRECT($C188&amp;"!"&amp;"$F"&amp;$D188)&lt;0.5,INDIRECT($C188&amp;"!"&amp;"$G"&amp;$D188)=1,INDIRECT($C189&amp;"!"&amp;"$F"&amp;$D189)=0),0,AND(INDIRECT($C187&amp;"!"&amp;"$G"&amp;$D187)-INDIRECT($C187&amp;"!"&amp;"$F"&amp;$D187)&lt;0.5,INDIRECT($C187&amp;"!"&amp;"$G"&amp;$D187)=1,INDIRECT($C188&amp;"!"&amp;"$F"&amp;$D188)=0),INDIRECT($C187&amp;"!"&amp;"$F"&amp;$D187),AND(INDIRECT($C187&amp;"!"&amp;"$G"&amp;$D187)-INDIRECT($C187&amp;"!"&amp;"$F"&amp;$D187)&lt;=0.5,INDIRECT($C187&amp;"!"&amp;"$G"&amp;$D187)=1,INDIRECT($C188&amp;"!"&amp;"$F"&amp;$D188)=0),Calculs!X187,AND(INDIRECT($C188&amp;"!"&amp;"$F"&amp;$D188)=0,INDIRECT($C187&amp;"!"&amp;"$G"&amp;$D187)=1),AH187,TRUE,INDIRECT($C188&amp;"!"&amp;"$F"&amp;$D188))</f>
        <v>0</v>
      </c>
      <c r="X188" cm="1">
        <f t="array" aca="1" ref="X188" ca="1">IF(AND(INDIRECT($C188&amp;"!"&amp;"$G"&amp;$D188)-INDIRECT($C188&amp;"!"&amp;"$F"&amp;$D188)&lt;0.5,INDIRECT($C188&amp;"!"&amp;"$G"&amp;$D188)=1,INDIRECT($C189&amp;"!"&amp;"$F"&amp;$D189)=0),0,IF(OR(INDIRECT($C188&amp;"!"&amp;"$G"&amp;$D188)=1,AND(INDIRECT($C188&amp;"!"&amp;"$G"&amp;$D188)&lt;&gt;1,INDIRECT($C188&amp;"!"&amp;"$G"&amp;$D188)&gt;Calculs!W188+0.5)),Calculs!W188+0.5,INDIRECT($C188&amp;"!"&amp;"$G"&amp;$D188)+ROUND(W188,0)))</f>
        <v>0</v>
      </c>
      <c r="Y188">
        <f t="shared" ca="1" si="67"/>
        <v>0</v>
      </c>
      <c r="Z188" cm="1">
        <f t="array" aca="1" ref="Z188" ca="1">IF(AND(W188=INT(W188),INDIRECT($C188&amp;"!"&amp;"$F"&amp;$D188)&lt;&gt;""),W188+1,ROUNDUP(W188,0))</f>
        <v>0</v>
      </c>
      <c r="AA188">
        <f t="shared" ca="1" si="68"/>
        <v>0</v>
      </c>
      <c r="AB188" t="str">
        <f t="shared" ca="1" si="69"/>
        <v>Oui</v>
      </c>
      <c r="AC188">
        <f t="shared" ca="1" si="70"/>
        <v>0</v>
      </c>
      <c r="AD188" t="str">
        <f t="shared" ca="1" si="10"/>
        <v>Oui</v>
      </c>
      <c r="AE188" t="str">
        <f t="shared" ca="1" si="71"/>
        <v/>
      </c>
      <c r="AF188" t="str">
        <f t="shared" ca="1" si="72"/>
        <v>Non</v>
      </c>
      <c r="AG188" cm="1">
        <f t="array" aca="1" ref="AG188" ca="1">IF(INDIRECT($C188&amp;"!"&amp;"$G"&amp;$D188)-INDIRECT($C188&amp;"!"&amp;"$F"&amp;$D188)&lt;=0.5,0,IF(AND(INDIRECT($C188&amp;"!"&amp;"$F"&amp;$D188)=0,INDIRECT($C187&amp;"!"&amp;"$G"&amp;$D187)=1),X188,INDIRECT($C188&amp;"!"&amp;"$F"&amp;$D188)))</f>
        <v>0</v>
      </c>
      <c r="AH188" cm="1">
        <f t="array" aca="1" ref="AH188" ca="1">IF(INDIRECT($C188&amp;"!"&amp;"$G"&amp;$D188)-INDIRECT($C188&amp;"!"&amp;"$F"&amp;$D188)&lt;=0.5,0,IF(OR(INDIRECT($C188&amp;"!"&amp;"$G"&amp;$D188)=1,AND(INDIRECT($C188&amp;"!"&amp;"$G"&amp;$D188)&lt;&gt;1,INDIRECT($C188&amp;"!"&amp;"$G"&amp;$D188)&gt;Calculs!AG188+0.5)),Calculs!AG188+0.5,INDIRECT($C188&amp;"!"&amp;"$G"&amp;$D188)+ROUND(AG188,0)))</f>
        <v>0</v>
      </c>
      <c r="AI188">
        <f t="shared" ca="1" si="73"/>
        <v>0</v>
      </c>
      <c r="AJ188" cm="1">
        <f t="array" aca="1" ref="AJ188" ca="1">IF(AND(AG188=INT(AG188),INDIRECT($C188&amp;"!"&amp;"$F"&amp;$D188)&lt;&gt;""),AG188+1,ROUNDUP(AG188,0))</f>
        <v>0</v>
      </c>
      <c r="AK188">
        <f t="shared" ca="1" si="74"/>
        <v>0</v>
      </c>
      <c r="AL188" t="str">
        <f t="shared" ca="1" si="75"/>
        <v>Oui</v>
      </c>
      <c r="AM188">
        <f t="shared" ca="1" si="76"/>
        <v>0</v>
      </c>
      <c r="AN188" t="str">
        <f t="shared" ca="1" si="16"/>
        <v>Oui</v>
      </c>
      <c r="AO188" t="str">
        <f t="shared" ca="1" si="77"/>
        <v/>
      </c>
    </row>
    <row r="189" spans="1:41" x14ac:dyDescent="0.25">
      <c r="A189">
        <v>187</v>
      </c>
      <c r="B189">
        <f ca="1">Data!E189</f>
        <v>1</v>
      </c>
      <c r="C189" t="s">
        <v>114</v>
      </c>
      <c r="D189">
        <v>10</v>
      </c>
      <c r="E189" t="str">
        <f t="shared" ca="1" si="37"/>
        <v>Non</v>
      </c>
      <c r="F189" t="str">
        <f ca="1">IF(Data!$D189&gt;=3,"Oui","Non")</f>
        <v>Non</v>
      </c>
      <c r="G189" s="4" t="str" cm="1">
        <f t="array" aca="1" ref="G189" ca="1">IF(OR(AND(Data!$E189=4,ISBLANK(INDIRECT($C189&amp;"!"&amp;"$D"&amp;$D189&amp;":$I"&amp;$D189))),$E189="Oui"),_xlfn.SWITCH(Informations!$E$10,"Oui",0.5,"Non",0.4,"Erreur"),"NA")</f>
        <v>NA</v>
      </c>
      <c r="H189" s="14" cm="1">
        <f t="array" aca="1" ref="H189" ca="1">_xlfn.SWITCH($G189,"NA",(INDIRECT($C189&amp;"!"&amp;"$E"&amp;$D189))-(INDIRECT($C189&amp;"!"&amp;"$D"&amp;$D189)),0.4,$G189,0.5,$G189,"Erreur","Erreur","Erreur")</f>
        <v>0</v>
      </c>
      <c r="I189" cm="1">
        <f t="array" aca="1" ref="I189" ca="1">IF($G189="NA",INDIRECT($C189&amp;"!"&amp;"$H"&amp;$D189)+INDIRECT($C189&amp;"!"&amp;"$I"&amp;$D189)+INDIRECT($C189&amp;"!"&amp;"$J"&amp;$D189),0)</f>
        <v>0</v>
      </c>
      <c r="J189" cm="1">
        <f t="array" aca="1" ref="J189" ca="1">IF($G189="NA",(INDIRECT($C189&amp;"!"&amp;"$K"&amp;$D189)),0)</f>
        <v>0</v>
      </c>
      <c r="K189" s="4">
        <f t="shared" ca="1" si="64"/>
        <v>0</v>
      </c>
      <c r="L189" s="3">
        <f t="shared" ca="1" si="38"/>
        <v>0</v>
      </c>
      <c r="M189" s="5" cm="1">
        <f t="array" aca="1" ref="M189" ca="1">IF((INDIRECT($C189&amp;"!"&amp;"$D"&amp;$D189))="",,_xlfn.IFS(INDIRECT($C189&amp;"!"&amp;"$E"&amp;$D189)&lt;(1/3),INDIRECT($C189&amp;"!"&amp;"$E"&amp;$D189)-INDIRECT($C189&amp;"!"&amp;"$D"&amp;$D189),INDIRECT($C189&amp;"!"&amp;"$E"&amp;$D189)&gt;=(1/3),Data!$H$3-(INDIRECT($C189&amp;"!"&amp;"$D"&amp;$D189))))+INDIRECT($C189&amp;"!"&amp;"$H"&amp;$D189)</f>
        <v>0</v>
      </c>
      <c r="N189" s="5">
        <f t="shared" ca="1" si="39"/>
        <v>0</v>
      </c>
      <c r="O189" s="6">
        <f t="shared" ca="1" si="40"/>
        <v>0</v>
      </c>
      <c r="P189" s="5" cm="1">
        <f t="array" aca="1" ref="P189" ca="1">IF((INDIRECT($C189&amp;"!"&amp;"$D"&amp;$D189))="",,_xlfn.IFS(INDIRECT($C189&amp;"!"&amp;"$D"&amp;$D189)&gt;(2/3),INDIRECT($C189&amp;"!"&amp;"$E"&amp;$D189)-INDIRECT($C189&amp;"!"&amp;"$D"&amp;$D189),INDIRECT($C189&amp;"!"&amp;"$D"&amp;$D189)&lt;=(2/3),INDIRECT($C189&amp;"!"&amp;"$E"&amp;$D189)-Data!$H$4))+INDIRECT($C189&amp;"!"&amp;"$J"&amp;$D189)</f>
        <v>0</v>
      </c>
      <c r="Q189" s="4">
        <f t="shared" ca="1" si="41"/>
        <v>0</v>
      </c>
      <c r="R189" s="6">
        <f t="shared" ca="1" si="42"/>
        <v>0</v>
      </c>
      <c r="S189" s="4">
        <f ca="1">IF(VLOOKUP(A189,Data!B:E,4)&gt;=2,K189,N189+Q189)</f>
        <v>0</v>
      </c>
      <c r="T189" s="4">
        <f ca="1">IF(VLOOKUP(A189,Data!B:E,4)&gt;=2,,K189-N189-Q189)</f>
        <v>0</v>
      </c>
      <c r="V189" t="str">
        <f t="shared" ca="1" si="66"/>
        <v>Non</v>
      </c>
      <c r="W189" cm="1">
        <f t="array" aca="1" ref="W189" ca="1">_xlfn.IFS(AND(INDIRECT($C189&amp;"!"&amp;"$G"&amp;$D189)-INDIRECT($C189&amp;"!"&amp;"$F"&amp;$D189)&lt;0.5,INDIRECT($C189&amp;"!"&amp;"$G"&amp;$D189)=1,INDIRECT($C190&amp;"!"&amp;"$F"&amp;$D190)=0),0,AND(INDIRECT($C188&amp;"!"&amp;"$G"&amp;$D188)-INDIRECT($C188&amp;"!"&amp;"$F"&amp;$D188)&lt;0.5,INDIRECT($C188&amp;"!"&amp;"$G"&amp;$D188)=1,INDIRECT($C189&amp;"!"&amp;"$F"&amp;$D189)=0),INDIRECT($C188&amp;"!"&amp;"$F"&amp;$D188),AND(INDIRECT($C188&amp;"!"&amp;"$G"&amp;$D188)-INDIRECT($C188&amp;"!"&amp;"$F"&amp;$D188)&lt;=0.5,INDIRECT($C188&amp;"!"&amp;"$G"&amp;$D188)=1,INDIRECT($C189&amp;"!"&amp;"$F"&amp;$D189)=0),Calculs!X188,AND(INDIRECT($C189&amp;"!"&amp;"$F"&amp;$D189)=0,INDIRECT($C188&amp;"!"&amp;"$G"&amp;$D188)=1),AH188,TRUE,INDIRECT($C189&amp;"!"&amp;"$F"&amp;$D189))</f>
        <v>0</v>
      </c>
      <c r="X189" cm="1">
        <f t="array" aca="1" ref="X189" ca="1">IF(AND(INDIRECT($C189&amp;"!"&amp;"$G"&amp;$D189)-INDIRECT($C189&amp;"!"&amp;"$F"&amp;$D189)&lt;0.5,INDIRECT($C189&amp;"!"&amp;"$G"&amp;$D189)=1,INDIRECT($C190&amp;"!"&amp;"$F"&amp;$D190)=0),0,IF(OR(INDIRECT($C189&amp;"!"&amp;"$G"&amp;$D189)=1,AND(INDIRECT($C189&amp;"!"&amp;"$G"&amp;$D189)&lt;&gt;1,INDIRECT($C189&amp;"!"&amp;"$G"&amp;$D189)&gt;Calculs!W189+0.5)),Calculs!W189+0.5,INDIRECT($C189&amp;"!"&amp;"$G"&amp;$D189)+ROUND(W189,0)))</f>
        <v>0</v>
      </c>
      <c r="Y189">
        <f t="shared" ca="1" si="67"/>
        <v>0</v>
      </c>
      <c r="Z189" cm="1">
        <f t="array" aca="1" ref="Z189" ca="1">IF(AND(W189=INT(W189),INDIRECT($C189&amp;"!"&amp;"$F"&amp;$D189)&lt;&gt;""),W189+1,ROUNDUP(W189,0))</f>
        <v>0</v>
      </c>
      <c r="AA189">
        <f t="shared" ca="1" si="68"/>
        <v>0</v>
      </c>
      <c r="AB189" t="str">
        <f t="shared" ca="1" si="69"/>
        <v>Oui</v>
      </c>
      <c r="AC189">
        <f t="shared" ca="1" si="70"/>
        <v>0</v>
      </c>
      <c r="AD189" t="str">
        <f t="shared" ref="AD189:AD252" ca="1" si="86">IF(OR(AC189&gt;=(20/24),AC189&lt;=(1/3)),"Oui","Non")</f>
        <v>Oui</v>
      </c>
      <c r="AE189" t="str">
        <f t="shared" ca="1" si="71"/>
        <v/>
      </c>
      <c r="AF189" t="str">
        <f t="shared" ca="1" si="72"/>
        <v>Non</v>
      </c>
      <c r="AG189" cm="1">
        <f t="array" aca="1" ref="AG189" ca="1">IF(INDIRECT($C189&amp;"!"&amp;"$G"&amp;$D189)-INDIRECT($C189&amp;"!"&amp;"$F"&amp;$D189)&lt;=0.5,0,IF(AND(INDIRECT($C189&amp;"!"&amp;"$F"&amp;$D189)=0,INDIRECT($C188&amp;"!"&amp;"$G"&amp;$D188)=1),X189,INDIRECT($C189&amp;"!"&amp;"$F"&amp;$D189)))</f>
        <v>0</v>
      </c>
      <c r="AH189" cm="1">
        <f t="array" aca="1" ref="AH189" ca="1">IF(INDIRECT($C189&amp;"!"&amp;"$G"&amp;$D189)-INDIRECT($C189&amp;"!"&amp;"$F"&amp;$D189)&lt;=0.5,0,IF(OR(INDIRECT($C189&amp;"!"&amp;"$G"&amp;$D189)=1,AND(INDIRECT($C189&amp;"!"&amp;"$G"&amp;$D189)&lt;&gt;1,INDIRECT($C189&amp;"!"&amp;"$G"&amp;$D189)&gt;Calculs!AG189+0.5)),Calculs!AG189+0.5,INDIRECT($C189&amp;"!"&amp;"$G"&amp;$D189)+ROUND(AG189,0)))</f>
        <v>0</v>
      </c>
      <c r="AI189">
        <f t="shared" ca="1" si="73"/>
        <v>0</v>
      </c>
      <c r="AJ189" cm="1">
        <f t="array" aca="1" ref="AJ189" ca="1">IF(AND(AG189=INT(AG189),INDIRECT($C189&amp;"!"&amp;"$F"&amp;$D189)&lt;&gt;""),AG189+1,ROUNDUP(AG189,0))</f>
        <v>0</v>
      </c>
      <c r="AK189">
        <f t="shared" ca="1" si="74"/>
        <v>0</v>
      </c>
      <c r="AL189" t="str">
        <f t="shared" ca="1" si="75"/>
        <v>Oui</v>
      </c>
      <c r="AM189">
        <f t="shared" ca="1" si="76"/>
        <v>0</v>
      </c>
      <c r="AN189" t="str">
        <f t="shared" ref="AN189:AN252" ca="1" si="87">IF(OR(AM189&gt;=(20/24),AM189&lt;=(1/3)),"Oui","Non")</f>
        <v>Oui</v>
      </c>
      <c r="AO189" t="str">
        <f t="shared" ca="1" si="77"/>
        <v/>
      </c>
    </row>
    <row r="190" spans="1:41" x14ac:dyDescent="0.25">
      <c r="A190">
        <v>188</v>
      </c>
      <c r="B190">
        <f ca="1">Data!E190</f>
        <v>1</v>
      </c>
      <c r="C190" t="s">
        <v>114</v>
      </c>
      <c r="D190">
        <v>11</v>
      </c>
      <c r="E190" t="str">
        <f t="shared" ca="1" si="37"/>
        <v>Non</v>
      </c>
      <c r="F190" t="str">
        <f ca="1">IF(Data!$D190&gt;=3,"Oui","Non")</f>
        <v>Non</v>
      </c>
      <c r="G190" s="4" t="str" cm="1">
        <f t="array" aca="1" ref="G190" ca="1">IF(OR(AND(Data!$E190=4,ISBLANK(INDIRECT($C190&amp;"!"&amp;"$D"&amp;$D190&amp;":$I"&amp;$D190))),$E190="Oui"),_xlfn.SWITCH(Informations!$E$10,"Oui",0.5,"Non",0.4,"Erreur"),"NA")</f>
        <v>NA</v>
      </c>
      <c r="H190" s="14" cm="1">
        <f t="array" aca="1" ref="H190" ca="1">_xlfn.SWITCH($G190,"NA",(INDIRECT($C190&amp;"!"&amp;"$E"&amp;$D190))-(INDIRECT($C190&amp;"!"&amp;"$D"&amp;$D190)),0.4,$G190,0.5,$G190,"Erreur","Erreur","Erreur")</f>
        <v>0</v>
      </c>
      <c r="I190" cm="1">
        <f t="array" aca="1" ref="I190" ca="1">IF($G190="NA",INDIRECT($C190&amp;"!"&amp;"$H"&amp;$D190)+INDIRECT($C190&amp;"!"&amp;"$I"&amp;$D190)+INDIRECT($C190&amp;"!"&amp;"$J"&amp;$D190),0)</f>
        <v>0</v>
      </c>
      <c r="J190" cm="1">
        <f t="array" aca="1" ref="J190" ca="1">IF($G190="NA",(INDIRECT($C190&amp;"!"&amp;"$K"&amp;$D190)),0)</f>
        <v>0</v>
      </c>
      <c r="K190" s="4">
        <f t="shared" ca="1" si="64"/>
        <v>0</v>
      </c>
      <c r="L190" s="3">
        <f t="shared" ca="1" si="38"/>
        <v>0</v>
      </c>
      <c r="M190" s="5" cm="1">
        <f t="array" aca="1" ref="M190" ca="1">IF((INDIRECT($C190&amp;"!"&amp;"$D"&amp;$D190))="",,_xlfn.IFS(INDIRECT($C190&amp;"!"&amp;"$E"&amp;$D190)&lt;(1/3),INDIRECT($C190&amp;"!"&amp;"$E"&amp;$D190)-INDIRECT($C190&amp;"!"&amp;"$D"&amp;$D190),INDIRECT($C190&amp;"!"&amp;"$E"&amp;$D190)&gt;=(1/3),Data!$H$3-(INDIRECT($C190&amp;"!"&amp;"$D"&amp;$D190))))+INDIRECT($C190&amp;"!"&amp;"$H"&amp;$D190)</f>
        <v>0</v>
      </c>
      <c r="N190" s="5">
        <f t="shared" ca="1" si="39"/>
        <v>0</v>
      </c>
      <c r="O190" s="6">
        <f t="shared" ca="1" si="40"/>
        <v>0</v>
      </c>
      <c r="P190" s="5" cm="1">
        <f t="array" aca="1" ref="P190" ca="1">IF((INDIRECT($C190&amp;"!"&amp;"$D"&amp;$D190))="",,_xlfn.IFS(INDIRECT($C190&amp;"!"&amp;"$D"&amp;$D190)&gt;(2/3),INDIRECT($C190&amp;"!"&amp;"$E"&amp;$D190)-INDIRECT($C190&amp;"!"&amp;"$D"&amp;$D190),INDIRECT($C190&amp;"!"&amp;"$D"&amp;$D190)&lt;=(2/3),INDIRECT($C190&amp;"!"&amp;"$E"&amp;$D190)-Data!$H$4))+INDIRECT($C190&amp;"!"&amp;"$J"&amp;$D190)</f>
        <v>0</v>
      </c>
      <c r="Q190" s="4">
        <f t="shared" ca="1" si="41"/>
        <v>0</v>
      </c>
      <c r="R190" s="6">
        <f t="shared" ca="1" si="42"/>
        <v>0</v>
      </c>
      <c r="S190" s="4">
        <f ca="1">IF(VLOOKUP(A190,Data!B:E,4)&gt;=2,K190,N190+Q190)</f>
        <v>0</v>
      </c>
      <c r="T190" s="4">
        <f ca="1">IF(VLOOKUP(A190,Data!B:E,4)&gt;=2,,K190-N190-Q190)</f>
        <v>0</v>
      </c>
      <c r="V190" t="str">
        <f t="shared" ca="1" si="66"/>
        <v>Non</v>
      </c>
      <c r="W190" cm="1">
        <f t="array" aca="1" ref="W190" ca="1">_xlfn.IFS(AND(INDIRECT($C190&amp;"!"&amp;"$G"&amp;$D190)-INDIRECT($C190&amp;"!"&amp;"$F"&amp;$D190)&lt;0.5,INDIRECT($C190&amp;"!"&amp;"$G"&amp;$D190)=1,INDIRECT($C191&amp;"!"&amp;"$F"&amp;$D191)=0),0,AND(INDIRECT($C189&amp;"!"&amp;"$G"&amp;$D189)-INDIRECT($C189&amp;"!"&amp;"$F"&amp;$D189)&lt;0.5,INDIRECT($C189&amp;"!"&amp;"$G"&amp;$D189)=1,INDIRECT($C190&amp;"!"&amp;"$F"&amp;$D190)=0),INDIRECT($C189&amp;"!"&amp;"$F"&amp;$D189),AND(INDIRECT($C189&amp;"!"&amp;"$G"&amp;$D189)-INDIRECT($C189&amp;"!"&amp;"$F"&amp;$D189)&lt;=0.5,INDIRECT($C189&amp;"!"&amp;"$G"&amp;$D189)=1,INDIRECT($C190&amp;"!"&amp;"$F"&amp;$D190)=0),Calculs!X189,AND(INDIRECT($C190&amp;"!"&amp;"$F"&amp;$D190)=0,INDIRECT($C189&amp;"!"&amp;"$G"&amp;$D189)=1),AH189,TRUE,INDIRECT($C190&amp;"!"&amp;"$F"&amp;$D190))</f>
        <v>0</v>
      </c>
      <c r="X190" cm="1">
        <f t="array" aca="1" ref="X190" ca="1">IF(AND(INDIRECT($C190&amp;"!"&amp;"$G"&amp;$D190)-INDIRECT($C190&amp;"!"&amp;"$F"&amp;$D190)&lt;0.5,INDIRECT($C190&amp;"!"&amp;"$G"&amp;$D190)=1,INDIRECT($C191&amp;"!"&amp;"$F"&amp;$D191)=0),0,IF(OR(INDIRECT($C190&amp;"!"&amp;"$G"&amp;$D190)=1,AND(INDIRECT($C190&amp;"!"&amp;"$G"&amp;$D190)&lt;&gt;1,INDIRECT($C190&amp;"!"&amp;"$G"&amp;$D190)&gt;Calculs!W190+0.5)),Calculs!W190+0.5,INDIRECT($C190&amp;"!"&amp;"$G"&amp;$D190)+ROUND(W190,0)))</f>
        <v>0</v>
      </c>
      <c r="Y190">
        <f t="shared" ca="1" si="67"/>
        <v>0</v>
      </c>
      <c r="Z190" cm="1">
        <f t="array" aca="1" ref="Z190" ca="1">IF(AND(W190=INT(W190),INDIRECT($C190&amp;"!"&amp;"$F"&amp;$D190)&lt;&gt;""),W190+1,ROUNDUP(W190,0))</f>
        <v>0</v>
      </c>
      <c r="AA190">
        <f t="shared" ca="1" si="68"/>
        <v>0</v>
      </c>
      <c r="AB190" t="str">
        <f t="shared" ca="1" si="69"/>
        <v>Oui</v>
      </c>
      <c r="AC190">
        <f t="shared" ca="1" si="70"/>
        <v>0</v>
      </c>
      <c r="AD190" t="str">
        <f t="shared" ca="1" si="86"/>
        <v>Oui</v>
      </c>
      <c r="AE190" t="str">
        <f t="shared" ca="1" si="71"/>
        <v/>
      </c>
      <c r="AF190" t="str">
        <f t="shared" ca="1" si="72"/>
        <v>Non</v>
      </c>
      <c r="AG190" cm="1">
        <f t="array" aca="1" ref="AG190" ca="1">IF(INDIRECT($C190&amp;"!"&amp;"$G"&amp;$D190)-INDIRECT($C190&amp;"!"&amp;"$F"&amp;$D190)&lt;=0.5,0,IF(AND(INDIRECT($C190&amp;"!"&amp;"$F"&amp;$D190)=0,INDIRECT($C189&amp;"!"&amp;"$G"&amp;$D189)=1),X190,INDIRECT($C190&amp;"!"&amp;"$F"&amp;$D190)))</f>
        <v>0</v>
      </c>
      <c r="AH190" cm="1">
        <f t="array" aca="1" ref="AH190" ca="1">IF(INDIRECT($C190&amp;"!"&amp;"$G"&amp;$D190)-INDIRECT($C190&amp;"!"&amp;"$F"&amp;$D190)&lt;=0.5,0,IF(OR(INDIRECT($C190&amp;"!"&amp;"$G"&amp;$D190)=1,AND(INDIRECT($C190&amp;"!"&amp;"$G"&amp;$D190)&lt;&gt;1,INDIRECT($C190&amp;"!"&amp;"$G"&amp;$D190)&gt;Calculs!AG190+0.5)),Calculs!AG190+0.5,INDIRECT($C190&amp;"!"&amp;"$G"&amp;$D190)+ROUND(AG190,0)))</f>
        <v>0</v>
      </c>
      <c r="AI190">
        <f t="shared" ca="1" si="73"/>
        <v>0</v>
      </c>
      <c r="AJ190" cm="1">
        <f t="array" aca="1" ref="AJ190" ca="1">IF(AND(AG190=INT(AG190),INDIRECT($C190&amp;"!"&amp;"$F"&amp;$D190)&lt;&gt;""),AG190+1,ROUNDUP(AG190,0))</f>
        <v>0</v>
      </c>
      <c r="AK190">
        <f t="shared" ca="1" si="74"/>
        <v>0</v>
      </c>
      <c r="AL190" t="str">
        <f t="shared" ca="1" si="75"/>
        <v>Oui</v>
      </c>
      <c r="AM190">
        <f t="shared" ca="1" si="76"/>
        <v>0</v>
      </c>
      <c r="AN190" t="str">
        <f t="shared" ca="1" si="87"/>
        <v>Oui</v>
      </c>
      <c r="AO190" t="str">
        <f t="shared" ca="1" si="77"/>
        <v/>
      </c>
    </row>
    <row r="191" spans="1:41" x14ac:dyDescent="0.25">
      <c r="A191">
        <v>189</v>
      </c>
      <c r="B191">
        <f ca="1">Data!E191</f>
        <v>2</v>
      </c>
      <c r="C191" t="s">
        <v>114</v>
      </c>
      <c r="D191">
        <v>12</v>
      </c>
      <c r="E191" t="str">
        <f t="shared" ca="1" si="37"/>
        <v>Non</v>
      </c>
      <c r="F191" t="str">
        <f ca="1">IF(Data!$D191&gt;=3,"Oui","Non")</f>
        <v>Non</v>
      </c>
      <c r="G191" s="4" t="str" cm="1">
        <f t="array" aca="1" ref="G191" ca="1">IF(OR(AND(Data!$E191=4,ISBLANK(INDIRECT($C191&amp;"!"&amp;"$D"&amp;$D191&amp;":$I"&amp;$D191))),$E191="Oui"),_xlfn.SWITCH(Informations!$E$10,"Oui",0.5,"Non",0.4,"Erreur"),"NA")</f>
        <v>NA</v>
      </c>
      <c r="H191" s="14" cm="1">
        <f t="array" aca="1" ref="H191" ca="1">_xlfn.SWITCH($G191,"NA",(INDIRECT($C191&amp;"!"&amp;"$E"&amp;$D191))-(INDIRECT($C191&amp;"!"&amp;"$D"&amp;$D191)),0.4,$G191,0.5,$G191,"Erreur","Erreur","Erreur")</f>
        <v>0</v>
      </c>
      <c r="I191" cm="1">
        <f t="array" aca="1" ref="I191" ca="1">IF($G191="NA",INDIRECT($C191&amp;"!"&amp;"$H"&amp;$D191)+INDIRECT($C191&amp;"!"&amp;"$I"&amp;$D191)+INDIRECT($C191&amp;"!"&amp;"$J"&amp;$D191),0)</f>
        <v>0</v>
      </c>
      <c r="J191" cm="1">
        <f t="array" aca="1" ref="J191" ca="1">IF($G191="NA",(INDIRECT($C191&amp;"!"&amp;"$K"&amp;$D191)),0)</f>
        <v>0</v>
      </c>
      <c r="K191" s="4">
        <f t="shared" ca="1" si="64"/>
        <v>0</v>
      </c>
      <c r="L191" s="3">
        <f t="shared" ca="1" si="38"/>
        <v>0</v>
      </c>
      <c r="M191" s="5" cm="1">
        <f t="array" aca="1" ref="M191" ca="1">IF((INDIRECT($C191&amp;"!"&amp;"$D"&amp;$D191))="",,_xlfn.IFS(INDIRECT($C191&amp;"!"&amp;"$E"&amp;$D191)&lt;(1/3),INDIRECT($C191&amp;"!"&amp;"$E"&amp;$D191)-INDIRECT($C191&amp;"!"&amp;"$D"&amp;$D191),INDIRECT($C191&amp;"!"&amp;"$E"&amp;$D191)&gt;=(1/3),Data!$H$3-(INDIRECT($C191&amp;"!"&amp;"$D"&amp;$D191))))+INDIRECT($C191&amp;"!"&amp;"$H"&amp;$D191)</f>
        <v>0</v>
      </c>
      <c r="N191" s="5">
        <f t="shared" ca="1" si="39"/>
        <v>0</v>
      </c>
      <c r="O191" s="6">
        <f t="shared" ca="1" si="40"/>
        <v>0</v>
      </c>
      <c r="P191" s="5" cm="1">
        <f t="array" aca="1" ref="P191" ca="1">IF((INDIRECT($C191&amp;"!"&amp;"$D"&amp;$D191))="",,_xlfn.IFS(INDIRECT($C191&amp;"!"&amp;"$D"&amp;$D191)&gt;(2/3),INDIRECT($C191&amp;"!"&amp;"$E"&amp;$D191)-INDIRECT($C191&amp;"!"&amp;"$D"&amp;$D191),INDIRECT($C191&amp;"!"&amp;"$D"&amp;$D191)&lt;=(2/3),INDIRECT($C191&amp;"!"&amp;"$E"&amp;$D191)-Data!$H$4))+INDIRECT($C191&amp;"!"&amp;"$J"&amp;$D191)</f>
        <v>0</v>
      </c>
      <c r="Q191" s="4">
        <f t="shared" ca="1" si="41"/>
        <v>0</v>
      </c>
      <c r="R191" s="6">
        <f t="shared" ca="1" si="42"/>
        <v>0</v>
      </c>
      <c r="S191" s="4">
        <f ca="1">IF(VLOOKUP(A191,Data!B:E,4)&gt;=2,K191,N191+Q191)</f>
        <v>0</v>
      </c>
      <c r="T191" s="4">
        <f ca="1">IF(VLOOKUP(A191,Data!B:E,4)&gt;=2,,K191-N191-Q191)</f>
        <v>0</v>
      </c>
      <c r="V191" t="str">
        <f t="shared" ca="1" si="66"/>
        <v>Non</v>
      </c>
      <c r="W191" cm="1">
        <f t="array" aca="1" ref="W191" ca="1">_xlfn.IFS(AND(INDIRECT($C191&amp;"!"&amp;"$G"&amp;$D191)-INDIRECT($C191&amp;"!"&amp;"$F"&amp;$D191)&lt;0.5,INDIRECT($C191&amp;"!"&amp;"$G"&amp;$D191)=1,INDIRECT($C192&amp;"!"&amp;"$F"&amp;$D192)=0),0,AND(INDIRECT($C190&amp;"!"&amp;"$G"&amp;$D190)-INDIRECT($C190&amp;"!"&amp;"$F"&amp;$D190)&lt;0.5,INDIRECT($C190&amp;"!"&amp;"$G"&amp;$D190)=1,INDIRECT($C191&amp;"!"&amp;"$F"&amp;$D191)=0),INDIRECT($C190&amp;"!"&amp;"$F"&amp;$D190),AND(INDIRECT($C190&amp;"!"&amp;"$G"&amp;$D190)-INDIRECT($C190&amp;"!"&amp;"$F"&amp;$D190)&lt;=0.5,INDIRECT($C190&amp;"!"&amp;"$G"&amp;$D190)=1,INDIRECT($C191&amp;"!"&amp;"$F"&amp;$D191)=0),Calculs!X190,AND(INDIRECT($C191&amp;"!"&amp;"$F"&amp;$D191)=0,INDIRECT($C190&amp;"!"&amp;"$G"&amp;$D190)=1),AH190,TRUE,INDIRECT($C191&amp;"!"&amp;"$F"&amp;$D191))</f>
        <v>0</v>
      </c>
      <c r="X191" cm="1">
        <f t="array" aca="1" ref="X191" ca="1">IF(AND(INDIRECT($C191&amp;"!"&amp;"$G"&amp;$D191)-INDIRECT($C191&amp;"!"&amp;"$F"&amp;$D191)&lt;0.5,INDIRECT($C191&amp;"!"&amp;"$G"&amp;$D191)=1,INDIRECT($C192&amp;"!"&amp;"$F"&amp;$D192)=0),0,IF(OR(INDIRECT($C191&amp;"!"&amp;"$G"&amp;$D191)=1,AND(INDIRECT($C191&amp;"!"&amp;"$G"&amp;$D191)&lt;&gt;1,INDIRECT($C191&amp;"!"&amp;"$G"&amp;$D191)&gt;Calculs!W191+0.5)),Calculs!W191+0.5,INDIRECT($C191&amp;"!"&amp;"$G"&amp;$D191)+ROUND(W191,0)))</f>
        <v>0</v>
      </c>
      <c r="Y191">
        <f t="shared" ca="1" si="67"/>
        <v>0</v>
      </c>
      <c r="Z191" cm="1">
        <f t="array" aca="1" ref="Z191" ca="1">IF(AND(W191=INT(W191),INDIRECT($C191&amp;"!"&amp;"$F"&amp;$D191)&lt;&gt;""),W191+1,ROUNDUP(W191,0))</f>
        <v>0</v>
      </c>
      <c r="AA191">
        <f t="shared" ca="1" si="68"/>
        <v>0</v>
      </c>
      <c r="AB191" t="str">
        <f t="shared" ca="1" si="69"/>
        <v>Oui</v>
      </c>
      <c r="AC191">
        <f t="shared" ca="1" si="70"/>
        <v>0</v>
      </c>
      <c r="AD191" t="str">
        <f t="shared" ca="1" si="86"/>
        <v>Oui</v>
      </c>
      <c r="AE191" t="str">
        <f t="shared" ca="1" si="71"/>
        <v/>
      </c>
      <c r="AF191" t="str">
        <f t="shared" ca="1" si="72"/>
        <v>Non</v>
      </c>
      <c r="AG191" cm="1">
        <f t="array" aca="1" ref="AG191" ca="1">IF(INDIRECT($C191&amp;"!"&amp;"$G"&amp;$D191)-INDIRECT($C191&amp;"!"&amp;"$F"&amp;$D191)&lt;=0.5,0,IF(AND(INDIRECT($C191&amp;"!"&amp;"$F"&amp;$D191)=0,INDIRECT($C190&amp;"!"&amp;"$G"&amp;$D190)=1),X191,INDIRECT($C191&amp;"!"&amp;"$F"&amp;$D191)))</f>
        <v>0</v>
      </c>
      <c r="AH191" cm="1">
        <f t="array" aca="1" ref="AH191" ca="1">IF(INDIRECT($C191&amp;"!"&amp;"$G"&amp;$D191)-INDIRECT($C191&amp;"!"&amp;"$F"&amp;$D191)&lt;=0.5,0,IF(OR(INDIRECT($C191&amp;"!"&amp;"$G"&amp;$D191)=1,AND(INDIRECT($C191&amp;"!"&amp;"$G"&amp;$D191)&lt;&gt;1,INDIRECT($C191&amp;"!"&amp;"$G"&amp;$D191)&gt;Calculs!AG191+0.5)),Calculs!AG191+0.5,INDIRECT($C191&amp;"!"&amp;"$G"&amp;$D191)+ROUND(AG191,0)))</f>
        <v>0</v>
      </c>
      <c r="AI191">
        <f t="shared" ca="1" si="73"/>
        <v>0</v>
      </c>
      <c r="AJ191" cm="1">
        <f t="array" aca="1" ref="AJ191" ca="1">IF(AND(AG191=INT(AG191),INDIRECT($C191&amp;"!"&amp;"$F"&amp;$D191)&lt;&gt;""),AG191+1,ROUNDUP(AG191,0))</f>
        <v>0</v>
      </c>
      <c r="AK191">
        <f t="shared" ca="1" si="74"/>
        <v>0</v>
      </c>
      <c r="AL191" t="str">
        <f t="shared" ca="1" si="75"/>
        <v>Oui</v>
      </c>
      <c r="AM191">
        <f t="shared" ca="1" si="76"/>
        <v>0</v>
      </c>
      <c r="AN191" t="str">
        <f t="shared" ca="1" si="87"/>
        <v>Oui</v>
      </c>
      <c r="AO191" t="str">
        <f t="shared" ca="1" si="77"/>
        <v/>
      </c>
    </row>
    <row r="192" spans="1:41" x14ac:dyDescent="0.25">
      <c r="A192">
        <v>190</v>
      </c>
      <c r="B192">
        <f ca="1">Data!E192</f>
        <v>3</v>
      </c>
      <c r="C192" t="s">
        <v>114</v>
      </c>
      <c r="D192">
        <v>13</v>
      </c>
      <c r="E192" t="str">
        <f t="shared" ca="1" si="37"/>
        <v>Non</v>
      </c>
      <c r="F192" t="str">
        <f ca="1">IF(Data!$D192&gt;=3,"Oui","Non")</f>
        <v>Non</v>
      </c>
      <c r="G192" s="4" t="str" cm="1">
        <f t="array" aca="1" ref="G192" ca="1">IF(OR(AND(Data!$E192=4,ISBLANK(INDIRECT($C192&amp;"!"&amp;"$D"&amp;$D192&amp;":$I"&amp;$D192))),$E192="Oui"),_xlfn.SWITCH(Informations!$E$10,"Oui",0.5,"Non",0.4,"Erreur"),"NA")</f>
        <v>NA</v>
      </c>
      <c r="H192" s="14" cm="1">
        <f t="array" aca="1" ref="H192" ca="1">_xlfn.SWITCH($G192,"NA",(INDIRECT($C192&amp;"!"&amp;"$E"&amp;$D192))-(INDIRECT($C192&amp;"!"&amp;"$D"&amp;$D192)),0.4,$G192,0.5,$G192,"Erreur","Erreur","Erreur")</f>
        <v>0</v>
      </c>
      <c r="I192" cm="1">
        <f t="array" aca="1" ref="I192" ca="1">IF($G192="NA",INDIRECT($C192&amp;"!"&amp;"$H"&amp;$D192)+INDIRECT($C192&amp;"!"&amp;"$I"&amp;$D192)+INDIRECT($C192&amp;"!"&amp;"$J"&amp;$D192),0)</f>
        <v>0</v>
      </c>
      <c r="J192" cm="1">
        <f t="array" aca="1" ref="J192" ca="1">IF($G192="NA",(INDIRECT($C192&amp;"!"&amp;"$K"&amp;$D192)),0)</f>
        <v>0</v>
      </c>
      <c r="K192" s="4">
        <f t="shared" ca="1" si="64"/>
        <v>0</v>
      </c>
      <c r="L192" s="3">
        <f t="shared" ca="1" si="38"/>
        <v>0</v>
      </c>
      <c r="M192" s="5" cm="1">
        <f t="array" aca="1" ref="M192" ca="1">IF((INDIRECT($C192&amp;"!"&amp;"$D"&amp;$D192))="",,_xlfn.IFS(INDIRECT($C192&amp;"!"&amp;"$E"&amp;$D192)&lt;(1/3),INDIRECT($C192&amp;"!"&amp;"$E"&amp;$D192)-INDIRECT($C192&amp;"!"&amp;"$D"&amp;$D192),INDIRECT($C192&amp;"!"&amp;"$E"&amp;$D192)&gt;=(1/3),Data!$H$3-(INDIRECT($C192&amp;"!"&amp;"$D"&amp;$D192))))+INDIRECT($C192&amp;"!"&amp;"$H"&amp;$D192)</f>
        <v>0</v>
      </c>
      <c r="N192" s="5">
        <f t="shared" ca="1" si="39"/>
        <v>0</v>
      </c>
      <c r="O192" s="6">
        <f t="shared" ca="1" si="40"/>
        <v>0</v>
      </c>
      <c r="P192" s="5" cm="1">
        <f t="array" aca="1" ref="P192" ca="1">IF((INDIRECT($C192&amp;"!"&amp;"$D"&amp;$D192))="",,_xlfn.IFS(INDIRECT($C192&amp;"!"&amp;"$D"&amp;$D192)&gt;(2/3),INDIRECT($C192&amp;"!"&amp;"$E"&amp;$D192)-INDIRECT($C192&amp;"!"&amp;"$D"&amp;$D192),INDIRECT($C192&amp;"!"&amp;"$D"&amp;$D192)&lt;=(2/3),INDIRECT($C192&amp;"!"&amp;"$E"&amp;$D192)-Data!$H$4))+INDIRECT($C192&amp;"!"&amp;"$J"&amp;$D192)</f>
        <v>0</v>
      </c>
      <c r="Q192" s="4">
        <f t="shared" ca="1" si="41"/>
        <v>0</v>
      </c>
      <c r="R192" s="6">
        <f t="shared" ca="1" si="42"/>
        <v>0</v>
      </c>
      <c r="S192" s="4">
        <f ca="1">IF(VLOOKUP(A192,Data!B:E,4)&gt;=2,K192,N192+Q192)</f>
        <v>0</v>
      </c>
      <c r="T192" s="4">
        <f ca="1">IF(VLOOKUP(A192,Data!B:E,4)&gt;=2,,K192-N192-Q192)</f>
        <v>0</v>
      </c>
      <c r="V192" t="str">
        <f t="shared" ca="1" si="66"/>
        <v>Non</v>
      </c>
      <c r="W192" cm="1">
        <f t="array" aca="1" ref="W192" ca="1">_xlfn.IFS(AND(INDIRECT($C192&amp;"!"&amp;"$G"&amp;$D192)-INDIRECT($C192&amp;"!"&amp;"$F"&amp;$D192)&lt;0.5,INDIRECT($C192&amp;"!"&amp;"$G"&amp;$D192)=1,INDIRECT($C193&amp;"!"&amp;"$F"&amp;$D193)=0),0,AND(INDIRECT($C191&amp;"!"&amp;"$G"&amp;$D191)-INDIRECT($C191&amp;"!"&amp;"$F"&amp;$D191)&lt;0.5,INDIRECT($C191&amp;"!"&amp;"$G"&amp;$D191)=1,INDIRECT($C192&amp;"!"&amp;"$F"&amp;$D192)=0),INDIRECT($C191&amp;"!"&amp;"$F"&amp;$D191),AND(INDIRECT($C191&amp;"!"&amp;"$G"&amp;$D191)-INDIRECT($C191&amp;"!"&amp;"$F"&amp;$D191)&lt;=0.5,INDIRECT($C191&amp;"!"&amp;"$G"&amp;$D191)=1,INDIRECT($C192&amp;"!"&amp;"$F"&amp;$D192)=0),Calculs!X191,AND(INDIRECT($C192&amp;"!"&amp;"$F"&amp;$D192)=0,INDIRECT($C191&amp;"!"&amp;"$G"&amp;$D191)=1),AH191,TRUE,INDIRECT($C192&amp;"!"&amp;"$F"&amp;$D192))</f>
        <v>0</v>
      </c>
      <c r="X192" cm="1">
        <f t="array" aca="1" ref="X192" ca="1">IF(AND(INDIRECT($C192&amp;"!"&amp;"$G"&amp;$D192)-INDIRECT($C192&amp;"!"&amp;"$F"&amp;$D192)&lt;0.5,INDIRECT($C192&amp;"!"&amp;"$G"&amp;$D192)=1,INDIRECT($C193&amp;"!"&amp;"$F"&amp;$D193)=0),0,IF(OR(INDIRECT($C192&amp;"!"&amp;"$G"&amp;$D192)=1,AND(INDIRECT($C192&amp;"!"&amp;"$G"&amp;$D192)&lt;&gt;1,INDIRECT($C192&amp;"!"&amp;"$G"&amp;$D192)&gt;Calculs!W192+0.5)),Calculs!W192+0.5,INDIRECT($C192&amp;"!"&amp;"$G"&amp;$D192)+ROUND(W192,0)))</f>
        <v>0</v>
      </c>
      <c r="Y192">
        <f t="shared" ca="1" si="67"/>
        <v>0</v>
      </c>
      <c r="Z192" cm="1">
        <f t="array" aca="1" ref="Z192" ca="1">IF(AND(W192=INT(W192),INDIRECT($C192&amp;"!"&amp;"$F"&amp;$D192)&lt;&gt;""),W192+1,ROUNDUP(W192,0))</f>
        <v>0</v>
      </c>
      <c r="AA192">
        <f t="shared" ca="1" si="68"/>
        <v>0</v>
      </c>
      <c r="AB192" t="str">
        <f t="shared" ca="1" si="69"/>
        <v>Oui</v>
      </c>
      <c r="AC192">
        <f t="shared" ca="1" si="70"/>
        <v>0</v>
      </c>
      <c r="AD192" t="str">
        <f t="shared" ca="1" si="86"/>
        <v>Oui</v>
      </c>
      <c r="AE192" t="str">
        <f t="shared" ca="1" si="71"/>
        <v/>
      </c>
      <c r="AF192" t="str">
        <f t="shared" ca="1" si="72"/>
        <v>Non</v>
      </c>
      <c r="AG192" cm="1">
        <f t="array" aca="1" ref="AG192" ca="1">IF(INDIRECT($C192&amp;"!"&amp;"$G"&amp;$D192)-INDIRECT($C192&amp;"!"&amp;"$F"&amp;$D192)&lt;=0.5,0,IF(AND(INDIRECT($C192&amp;"!"&amp;"$F"&amp;$D192)=0,INDIRECT($C191&amp;"!"&amp;"$G"&amp;$D191)=1),X192,INDIRECT($C192&amp;"!"&amp;"$F"&amp;$D192)))</f>
        <v>0</v>
      </c>
      <c r="AH192" cm="1">
        <f t="array" aca="1" ref="AH192" ca="1">IF(INDIRECT($C192&amp;"!"&amp;"$G"&amp;$D192)-INDIRECT($C192&amp;"!"&amp;"$F"&amp;$D192)&lt;=0.5,0,IF(OR(INDIRECT($C192&amp;"!"&amp;"$G"&amp;$D192)=1,AND(INDIRECT($C192&amp;"!"&amp;"$G"&amp;$D192)&lt;&gt;1,INDIRECT($C192&amp;"!"&amp;"$G"&amp;$D192)&gt;Calculs!AG192+0.5)),Calculs!AG192+0.5,INDIRECT($C192&amp;"!"&amp;"$G"&amp;$D192)+ROUND(AG192,0)))</f>
        <v>0</v>
      </c>
      <c r="AI192">
        <f t="shared" ca="1" si="73"/>
        <v>0</v>
      </c>
      <c r="AJ192" cm="1">
        <f t="array" aca="1" ref="AJ192" ca="1">IF(AND(AG192=INT(AG192),INDIRECT($C192&amp;"!"&amp;"$F"&amp;$D192)&lt;&gt;""),AG192+1,ROUNDUP(AG192,0))</f>
        <v>0</v>
      </c>
      <c r="AK192">
        <f t="shared" ca="1" si="74"/>
        <v>0</v>
      </c>
      <c r="AL192" t="str">
        <f t="shared" ca="1" si="75"/>
        <v>Oui</v>
      </c>
      <c r="AM192">
        <f t="shared" ca="1" si="76"/>
        <v>0</v>
      </c>
      <c r="AN192" t="str">
        <f t="shared" ca="1" si="87"/>
        <v>Oui</v>
      </c>
      <c r="AO192" t="str">
        <f t="shared" ca="1" si="77"/>
        <v/>
      </c>
    </row>
    <row r="193" spans="1:41" x14ac:dyDescent="0.25">
      <c r="A193">
        <v>191</v>
      </c>
      <c r="B193">
        <f ca="1">Data!E193</f>
        <v>1</v>
      </c>
      <c r="C193" t="s">
        <v>114</v>
      </c>
      <c r="D193">
        <v>14</v>
      </c>
      <c r="E193" t="str">
        <f t="shared" ca="1" si="37"/>
        <v>Non</v>
      </c>
      <c r="F193" t="str">
        <f ca="1">IF(Data!$D193&gt;=3,"Oui","Non")</f>
        <v>Non</v>
      </c>
      <c r="G193" s="4" t="str" cm="1">
        <f t="array" aca="1" ref="G193" ca="1">IF(OR(AND(Data!$E193=4,ISBLANK(INDIRECT($C193&amp;"!"&amp;"$D"&amp;$D193&amp;":$I"&amp;$D193))),$E193="Oui"),_xlfn.SWITCH(Informations!$E$10,"Oui",0.5,"Non",0.4,"Erreur"),"NA")</f>
        <v>NA</v>
      </c>
      <c r="H193" s="14" cm="1">
        <f t="array" aca="1" ref="H193" ca="1">_xlfn.SWITCH($G193,"NA",(INDIRECT($C193&amp;"!"&amp;"$E"&amp;$D193))-(INDIRECT($C193&amp;"!"&amp;"$D"&amp;$D193)),0.4,$G193,0.5,$G193,"Erreur","Erreur","Erreur")</f>
        <v>0</v>
      </c>
      <c r="I193" cm="1">
        <f t="array" aca="1" ref="I193" ca="1">IF($G193="NA",INDIRECT($C193&amp;"!"&amp;"$H"&amp;$D193)+INDIRECT($C193&amp;"!"&amp;"$I"&amp;$D193)+INDIRECT($C193&amp;"!"&amp;"$J"&amp;$D193),0)</f>
        <v>0</v>
      </c>
      <c r="J193" cm="1">
        <f t="array" aca="1" ref="J193" ca="1">IF($G193="NA",(INDIRECT($C193&amp;"!"&amp;"$K"&amp;$D193)),0)</f>
        <v>0</v>
      </c>
      <c r="K193" s="4">
        <f t="shared" ca="1" si="64"/>
        <v>0</v>
      </c>
      <c r="L193" s="3">
        <f t="shared" ca="1" si="38"/>
        <v>0</v>
      </c>
      <c r="M193" s="5" cm="1">
        <f t="array" aca="1" ref="M193" ca="1">IF((INDIRECT($C193&amp;"!"&amp;"$D"&amp;$D193))="",,_xlfn.IFS(INDIRECT($C193&amp;"!"&amp;"$E"&amp;$D193)&lt;(1/3),INDIRECT($C193&amp;"!"&amp;"$E"&amp;$D193)-INDIRECT($C193&amp;"!"&amp;"$D"&amp;$D193),INDIRECT($C193&amp;"!"&amp;"$E"&amp;$D193)&gt;=(1/3),Data!$H$3-(INDIRECT($C193&amp;"!"&amp;"$D"&amp;$D193))))+INDIRECT($C193&amp;"!"&amp;"$H"&amp;$D193)</f>
        <v>0</v>
      </c>
      <c r="N193" s="5">
        <f t="shared" ca="1" si="39"/>
        <v>0</v>
      </c>
      <c r="O193" s="6">
        <f t="shared" ca="1" si="40"/>
        <v>0</v>
      </c>
      <c r="P193" s="5" cm="1">
        <f t="array" aca="1" ref="P193" ca="1">IF((INDIRECT($C193&amp;"!"&amp;"$D"&amp;$D193))="",,_xlfn.IFS(INDIRECT($C193&amp;"!"&amp;"$D"&amp;$D193)&gt;(2/3),INDIRECT($C193&amp;"!"&amp;"$E"&amp;$D193)-INDIRECT($C193&amp;"!"&amp;"$D"&amp;$D193),INDIRECT($C193&amp;"!"&amp;"$D"&amp;$D193)&lt;=(2/3),INDIRECT($C193&amp;"!"&amp;"$E"&amp;$D193)-Data!$H$4))+INDIRECT($C193&amp;"!"&amp;"$J"&amp;$D193)</f>
        <v>0</v>
      </c>
      <c r="Q193" s="4">
        <f t="shared" ca="1" si="41"/>
        <v>0</v>
      </c>
      <c r="R193" s="6">
        <f t="shared" ca="1" si="42"/>
        <v>0</v>
      </c>
      <c r="S193" s="4">
        <f ca="1">IF(VLOOKUP(A193,Data!B:E,4)&gt;=2,K193,N193+Q193)</f>
        <v>0</v>
      </c>
      <c r="T193" s="4">
        <f ca="1">IF(VLOOKUP(A193,Data!B:E,4)&gt;=2,,K193-N193-Q193)</f>
        <v>0</v>
      </c>
      <c r="V193" t="str">
        <f t="shared" ca="1" si="66"/>
        <v>Non</v>
      </c>
      <c r="W193" cm="1">
        <f t="array" aca="1" ref="W193" ca="1">_xlfn.IFS(AND(INDIRECT($C193&amp;"!"&amp;"$G"&amp;$D193)-INDIRECT($C193&amp;"!"&amp;"$F"&amp;$D193)&lt;0.5,INDIRECT($C193&amp;"!"&amp;"$G"&amp;$D193)=1,INDIRECT($C194&amp;"!"&amp;"$F"&amp;$D194)=0),0,AND(INDIRECT($C192&amp;"!"&amp;"$G"&amp;$D192)-INDIRECT($C192&amp;"!"&amp;"$F"&amp;$D192)&lt;0.5,INDIRECT($C192&amp;"!"&amp;"$G"&amp;$D192)=1,INDIRECT($C193&amp;"!"&amp;"$F"&amp;$D193)=0),INDIRECT($C192&amp;"!"&amp;"$F"&amp;$D192),AND(INDIRECT($C192&amp;"!"&amp;"$G"&amp;$D192)-INDIRECT($C192&amp;"!"&amp;"$F"&amp;$D192)&lt;=0.5,INDIRECT($C192&amp;"!"&amp;"$G"&amp;$D192)=1,INDIRECT($C193&amp;"!"&amp;"$F"&amp;$D193)=0),Calculs!X192,AND(INDIRECT($C193&amp;"!"&amp;"$F"&amp;$D193)=0,INDIRECT($C192&amp;"!"&amp;"$G"&amp;$D192)=1),AH192,TRUE,INDIRECT($C193&amp;"!"&amp;"$F"&amp;$D193))</f>
        <v>0</v>
      </c>
      <c r="X193" cm="1">
        <f t="array" aca="1" ref="X193" ca="1">IF(AND(INDIRECT($C193&amp;"!"&amp;"$G"&amp;$D193)-INDIRECT($C193&amp;"!"&amp;"$F"&amp;$D193)&lt;0.5,INDIRECT($C193&amp;"!"&amp;"$G"&amp;$D193)=1,INDIRECT($C194&amp;"!"&amp;"$F"&amp;$D194)=0),0,IF(OR(INDIRECT($C193&amp;"!"&amp;"$G"&amp;$D193)=1,AND(INDIRECT($C193&amp;"!"&amp;"$G"&amp;$D193)&lt;&gt;1,INDIRECT($C193&amp;"!"&amp;"$G"&amp;$D193)&gt;Calculs!W193+0.5)),Calculs!W193+0.5,INDIRECT($C193&amp;"!"&amp;"$G"&amp;$D193)+ROUND(W193,0)))</f>
        <v>0</v>
      </c>
      <c r="Y193">
        <f t="shared" ca="1" si="67"/>
        <v>0</v>
      </c>
      <c r="Z193" cm="1">
        <f t="array" aca="1" ref="Z193" ca="1">IF(AND(W193=INT(W193),INDIRECT($C193&amp;"!"&amp;"$F"&amp;$D193)&lt;&gt;""),W193+1,ROUNDUP(W193,0))</f>
        <v>0</v>
      </c>
      <c r="AA193">
        <f t="shared" ca="1" si="68"/>
        <v>0</v>
      </c>
      <c r="AB193" t="str">
        <f t="shared" ca="1" si="69"/>
        <v>Oui</v>
      </c>
      <c r="AC193">
        <f t="shared" ca="1" si="70"/>
        <v>0</v>
      </c>
      <c r="AD193" t="str">
        <f t="shared" ca="1" si="86"/>
        <v>Oui</v>
      </c>
      <c r="AE193" t="str">
        <f t="shared" ca="1" si="71"/>
        <v/>
      </c>
      <c r="AF193" t="str">
        <f t="shared" ca="1" si="72"/>
        <v>Non</v>
      </c>
      <c r="AG193" cm="1">
        <f t="array" aca="1" ref="AG193" ca="1">IF(INDIRECT($C193&amp;"!"&amp;"$G"&amp;$D193)-INDIRECT($C193&amp;"!"&amp;"$F"&amp;$D193)&lt;=0.5,0,IF(AND(INDIRECT($C193&amp;"!"&amp;"$F"&amp;$D193)=0,INDIRECT($C192&amp;"!"&amp;"$G"&amp;$D192)=1),X193,INDIRECT($C193&amp;"!"&amp;"$F"&amp;$D193)))</f>
        <v>0</v>
      </c>
      <c r="AH193" cm="1">
        <f t="array" aca="1" ref="AH193" ca="1">IF(INDIRECT($C193&amp;"!"&amp;"$G"&amp;$D193)-INDIRECT($C193&amp;"!"&amp;"$F"&amp;$D193)&lt;=0.5,0,IF(OR(INDIRECT($C193&amp;"!"&amp;"$G"&amp;$D193)=1,AND(INDIRECT($C193&amp;"!"&amp;"$G"&amp;$D193)&lt;&gt;1,INDIRECT($C193&amp;"!"&amp;"$G"&amp;$D193)&gt;Calculs!AG193+0.5)),Calculs!AG193+0.5,INDIRECT($C193&amp;"!"&amp;"$G"&amp;$D193)+ROUND(AG193,0)))</f>
        <v>0</v>
      </c>
      <c r="AI193">
        <f t="shared" ca="1" si="73"/>
        <v>0</v>
      </c>
      <c r="AJ193" cm="1">
        <f t="array" aca="1" ref="AJ193" ca="1">IF(AND(AG193=INT(AG193),INDIRECT($C193&amp;"!"&amp;"$F"&amp;$D193)&lt;&gt;""),AG193+1,ROUNDUP(AG193,0))</f>
        <v>0</v>
      </c>
      <c r="AK193">
        <f t="shared" ca="1" si="74"/>
        <v>0</v>
      </c>
      <c r="AL193" t="str">
        <f t="shared" ca="1" si="75"/>
        <v>Oui</v>
      </c>
      <c r="AM193">
        <f t="shared" ca="1" si="76"/>
        <v>0</v>
      </c>
      <c r="AN193" t="str">
        <f t="shared" ca="1" si="87"/>
        <v>Oui</v>
      </c>
      <c r="AO193" t="str">
        <f t="shared" ca="1" si="77"/>
        <v/>
      </c>
    </row>
    <row r="194" spans="1:41" x14ac:dyDescent="0.25">
      <c r="A194">
        <v>192</v>
      </c>
      <c r="B194">
        <f ca="1">Data!E194</f>
        <v>1</v>
      </c>
      <c r="C194" t="s">
        <v>114</v>
      </c>
      <c r="D194">
        <v>15</v>
      </c>
      <c r="E194" t="str">
        <f t="shared" ca="1" si="37"/>
        <v>Non</v>
      </c>
      <c r="F194" t="str">
        <f ca="1">IF(Data!$D194&gt;=3,"Oui","Non")</f>
        <v>Non</v>
      </c>
      <c r="G194" s="4" t="str" cm="1">
        <f t="array" aca="1" ref="G194" ca="1">IF(OR(AND(Data!$E194=4,ISBLANK(INDIRECT($C194&amp;"!"&amp;"$D"&amp;$D194&amp;":$I"&amp;$D194))),$E194="Oui"),_xlfn.SWITCH(Informations!$E$10,"Oui",0.5,"Non",0.4,"Erreur"),"NA")</f>
        <v>NA</v>
      </c>
      <c r="H194" s="14" cm="1">
        <f t="array" aca="1" ref="H194" ca="1">_xlfn.SWITCH($G194,"NA",(INDIRECT($C194&amp;"!"&amp;"$E"&amp;$D194))-(INDIRECT($C194&amp;"!"&amp;"$D"&amp;$D194)),0.4,$G194,0.5,$G194,"Erreur","Erreur","Erreur")</f>
        <v>0</v>
      </c>
      <c r="I194" cm="1">
        <f t="array" aca="1" ref="I194" ca="1">IF($G194="NA",INDIRECT($C194&amp;"!"&amp;"$H"&amp;$D194)+INDIRECT($C194&amp;"!"&amp;"$I"&amp;$D194)+INDIRECT($C194&amp;"!"&amp;"$J"&amp;$D194),0)</f>
        <v>0</v>
      </c>
      <c r="J194" cm="1">
        <f t="array" aca="1" ref="J194" ca="1">IF($G194="NA",(INDIRECT($C194&amp;"!"&amp;"$K"&amp;$D194)),0)</f>
        <v>0</v>
      </c>
      <c r="K194" s="4">
        <f t="shared" ca="1" si="64"/>
        <v>0</v>
      </c>
      <c r="L194" s="3">
        <f t="shared" ca="1" si="38"/>
        <v>0</v>
      </c>
      <c r="M194" s="5" cm="1">
        <f t="array" aca="1" ref="M194" ca="1">IF((INDIRECT($C194&amp;"!"&amp;"$D"&amp;$D194))="",,_xlfn.IFS(INDIRECT($C194&amp;"!"&amp;"$E"&amp;$D194)&lt;(1/3),INDIRECT($C194&amp;"!"&amp;"$E"&amp;$D194)-INDIRECT($C194&amp;"!"&amp;"$D"&amp;$D194),INDIRECT($C194&amp;"!"&amp;"$E"&amp;$D194)&gt;=(1/3),Data!$H$3-(INDIRECT($C194&amp;"!"&amp;"$D"&amp;$D194))))+INDIRECT($C194&amp;"!"&amp;"$H"&amp;$D194)</f>
        <v>0</v>
      </c>
      <c r="N194" s="5">
        <f t="shared" ca="1" si="39"/>
        <v>0</v>
      </c>
      <c r="O194" s="6">
        <f t="shared" ca="1" si="40"/>
        <v>0</v>
      </c>
      <c r="P194" s="5" cm="1">
        <f t="array" aca="1" ref="P194" ca="1">IF((INDIRECT($C194&amp;"!"&amp;"$D"&amp;$D194))="",,_xlfn.IFS(INDIRECT($C194&amp;"!"&amp;"$D"&amp;$D194)&gt;(2/3),INDIRECT($C194&amp;"!"&amp;"$E"&amp;$D194)-INDIRECT($C194&amp;"!"&amp;"$D"&amp;$D194),INDIRECT($C194&amp;"!"&amp;"$D"&amp;$D194)&lt;=(2/3),INDIRECT($C194&amp;"!"&amp;"$E"&amp;$D194)-Data!$H$4))+INDIRECT($C194&amp;"!"&amp;"$J"&amp;$D194)</f>
        <v>0</v>
      </c>
      <c r="Q194" s="4">
        <f t="shared" ca="1" si="41"/>
        <v>0</v>
      </c>
      <c r="R194" s="6">
        <f t="shared" ca="1" si="42"/>
        <v>0</v>
      </c>
      <c r="S194" s="4">
        <f ca="1">IF(VLOOKUP(A194,Data!B:E,4)&gt;=2,K194,N194+Q194)</f>
        <v>0</v>
      </c>
      <c r="T194" s="4">
        <f ca="1">IF(VLOOKUP(A194,Data!B:E,4)&gt;=2,,K194-N194-Q194)</f>
        <v>0</v>
      </c>
      <c r="U194" s="4">
        <f t="shared" ref="U194" ca="1" si="88">SUM(K188:K194)</f>
        <v>0</v>
      </c>
      <c r="V194" t="str">
        <f t="shared" ca="1" si="66"/>
        <v>Non</v>
      </c>
      <c r="W194" cm="1">
        <f t="array" aca="1" ref="W194" ca="1">_xlfn.IFS(AND(INDIRECT($C194&amp;"!"&amp;"$G"&amp;$D194)-INDIRECT($C194&amp;"!"&amp;"$F"&amp;$D194)&lt;0.5,INDIRECT($C194&amp;"!"&amp;"$G"&amp;$D194)=1,INDIRECT($C195&amp;"!"&amp;"$F"&amp;$D195)=0),0,AND(INDIRECT($C193&amp;"!"&amp;"$G"&amp;$D193)-INDIRECT($C193&amp;"!"&amp;"$F"&amp;$D193)&lt;0.5,INDIRECT($C193&amp;"!"&amp;"$G"&amp;$D193)=1,INDIRECT($C194&amp;"!"&amp;"$F"&amp;$D194)=0),INDIRECT($C193&amp;"!"&amp;"$F"&amp;$D193),AND(INDIRECT($C193&amp;"!"&amp;"$G"&amp;$D193)-INDIRECT($C193&amp;"!"&amp;"$F"&amp;$D193)&lt;=0.5,INDIRECT($C193&amp;"!"&amp;"$G"&amp;$D193)=1,INDIRECT($C194&amp;"!"&amp;"$F"&amp;$D194)=0),Calculs!X193,AND(INDIRECT($C194&amp;"!"&amp;"$F"&amp;$D194)=0,INDIRECT($C193&amp;"!"&amp;"$G"&amp;$D193)=1),AH193,TRUE,INDIRECT($C194&amp;"!"&amp;"$F"&amp;$D194))</f>
        <v>0</v>
      </c>
      <c r="X194" cm="1">
        <f t="array" aca="1" ref="X194" ca="1">IF(AND(INDIRECT($C194&amp;"!"&amp;"$G"&amp;$D194)-INDIRECT($C194&amp;"!"&amp;"$F"&amp;$D194)&lt;0.5,INDIRECT($C194&amp;"!"&amp;"$G"&amp;$D194)=1,INDIRECT($C195&amp;"!"&amp;"$F"&amp;$D195)=0),0,IF(OR(INDIRECT($C194&amp;"!"&amp;"$G"&amp;$D194)=1,AND(INDIRECT($C194&amp;"!"&amp;"$G"&amp;$D194)&lt;&gt;1,INDIRECT($C194&amp;"!"&amp;"$G"&amp;$D194)&gt;Calculs!W194+0.5)),Calculs!W194+0.5,INDIRECT($C194&amp;"!"&amp;"$G"&amp;$D194)+ROUND(W194,0)))</f>
        <v>0</v>
      </c>
      <c r="Y194">
        <f t="shared" ca="1" si="67"/>
        <v>0</v>
      </c>
      <c r="Z194" cm="1">
        <f t="array" aca="1" ref="Z194" ca="1">IF(AND(W194=INT(W194),INDIRECT($C194&amp;"!"&amp;"$F"&amp;$D194)&lt;&gt;""),W194+1,ROUNDUP(W194,0))</f>
        <v>0</v>
      </c>
      <c r="AA194">
        <f t="shared" ca="1" si="68"/>
        <v>0</v>
      </c>
      <c r="AB194" t="str">
        <f t="shared" ca="1" si="69"/>
        <v>Oui</v>
      </c>
      <c r="AC194">
        <f t="shared" ca="1" si="70"/>
        <v>0</v>
      </c>
      <c r="AD194" t="str">
        <f t="shared" ca="1" si="86"/>
        <v>Oui</v>
      </c>
      <c r="AE194" t="str">
        <f t="shared" ca="1" si="71"/>
        <v/>
      </c>
      <c r="AF194" t="str">
        <f t="shared" ca="1" si="72"/>
        <v>Non</v>
      </c>
      <c r="AG194" cm="1">
        <f t="array" aca="1" ref="AG194" ca="1">IF(INDIRECT($C194&amp;"!"&amp;"$G"&amp;$D194)-INDIRECT($C194&amp;"!"&amp;"$F"&amp;$D194)&lt;=0.5,0,IF(AND(INDIRECT($C194&amp;"!"&amp;"$F"&amp;$D194)=0,INDIRECT($C193&amp;"!"&amp;"$G"&amp;$D193)=1),X194,INDIRECT($C194&amp;"!"&amp;"$F"&amp;$D194)))</f>
        <v>0</v>
      </c>
      <c r="AH194" cm="1">
        <f t="array" aca="1" ref="AH194" ca="1">IF(INDIRECT($C194&amp;"!"&amp;"$G"&amp;$D194)-INDIRECT($C194&amp;"!"&amp;"$F"&amp;$D194)&lt;=0.5,0,IF(OR(INDIRECT($C194&amp;"!"&amp;"$G"&amp;$D194)=1,AND(INDIRECT($C194&amp;"!"&amp;"$G"&amp;$D194)&lt;&gt;1,INDIRECT($C194&amp;"!"&amp;"$G"&amp;$D194)&gt;Calculs!AG194+0.5)),Calculs!AG194+0.5,INDIRECT($C194&amp;"!"&amp;"$G"&amp;$D194)+ROUND(AG194,0)))</f>
        <v>0</v>
      </c>
      <c r="AI194">
        <f t="shared" ca="1" si="73"/>
        <v>0</v>
      </c>
      <c r="AJ194" cm="1">
        <f t="array" aca="1" ref="AJ194" ca="1">IF(AND(AG194=INT(AG194),INDIRECT($C194&amp;"!"&amp;"$F"&amp;$D194)&lt;&gt;""),AG194+1,ROUNDUP(AG194,0))</f>
        <v>0</v>
      </c>
      <c r="AK194">
        <f t="shared" ca="1" si="74"/>
        <v>0</v>
      </c>
      <c r="AL194" t="str">
        <f t="shared" ca="1" si="75"/>
        <v>Oui</v>
      </c>
      <c r="AM194">
        <f t="shared" ca="1" si="76"/>
        <v>0</v>
      </c>
      <c r="AN194" t="str">
        <f t="shared" ca="1" si="87"/>
        <v>Oui</v>
      </c>
      <c r="AO194" t="str">
        <f t="shared" ca="1" si="77"/>
        <v/>
      </c>
    </row>
    <row r="195" spans="1:41" x14ac:dyDescent="0.25">
      <c r="A195">
        <v>193</v>
      </c>
      <c r="B195">
        <f ca="1">Data!E195</f>
        <v>1</v>
      </c>
      <c r="C195" t="s">
        <v>114</v>
      </c>
      <c r="D195">
        <v>16</v>
      </c>
      <c r="E195" t="str">
        <f t="shared" ca="1" si="37"/>
        <v>Non</v>
      </c>
      <c r="F195" t="str">
        <f ca="1">IF(Data!$D195&gt;=3,"Oui","Non")</f>
        <v>Non</v>
      </c>
      <c r="G195" s="4" t="str" cm="1">
        <f t="array" aca="1" ref="G195" ca="1">IF(OR(AND(Data!$E195=4,ISBLANK(INDIRECT($C195&amp;"!"&amp;"$D"&amp;$D195&amp;":$I"&amp;$D195))),$E195="Oui"),_xlfn.SWITCH(Informations!$E$10,"Oui",0.5,"Non",0.4,"Erreur"),"NA")</f>
        <v>NA</v>
      </c>
      <c r="H195" s="14" cm="1">
        <f t="array" aca="1" ref="H195" ca="1">_xlfn.SWITCH($G195,"NA",(INDIRECT($C195&amp;"!"&amp;"$E"&amp;$D195))-(INDIRECT($C195&amp;"!"&amp;"$D"&amp;$D195)),0.4,$G195,0.5,$G195,"Erreur","Erreur","Erreur")</f>
        <v>0</v>
      </c>
      <c r="I195" cm="1">
        <f t="array" aca="1" ref="I195" ca="1">IF($G195="NA",INDIRECT($C195&amp;"!"&amp;"$H"&amp;$D195)+INDIRECT($C195&amp;"!"&amp;"$I"&amp;$D195)+INDIRECT($C195&amp;"!"&amp;"$J"&amp;$D195),0)</f>
        <v>0</v>
      </c>
      <c r="J195" cm="1">
        <f t="array" aca="1" ref="J195" ca="1">IF($G195="NA",(INDIRECT($C195&amp;"!"&amp;"$K"&amp;$D195)),0)</f>
        <v>0</v>
      </c>
      <c r="K195" s="4">
        <f t="shared" ref="K195:K258" ca="1" si="89">SUM($H195:$J195)</f>
        <v>0</v>
      </c>
      <c r="L195" s="3">
        <f t="shared" ca="1" si="38"/>
        <v>0</v>
      </c>
      <c r="M195" s="5" cm="1">
        <f t="array" aca="1" ref="M195" ca="1">IF((INDIRECT($C195&amp;"!"&amp;"$D"&amp;$D195))="",,_xlfn.IFS(INDIRECT($C195&amp;"!"&amp;"$E"&amp;$D195)&lt;(1/3),INDIRECT($C195&amp;"!"&amp;"$E"&amp;$D195)-INDIRECT($C195&amp;"!"&amp;"$D"&amp;$D195),INDIRECT($C195&amp;"!"&amp;"$E"&amp;$D195)&gt;=(1/3),Data!$H$3-(INDIRECT($C195&amp;"!"&amp;"$D"&amp;$D195))))+INDIRECT($C195&amp;"!"&amp;"$H"&amp;$D195)</f>
        <v>0</v>
      </c>
      <c r="N195" s="5">
        <f t="shared" ca="1" si="39"/>
        <v>0</v>
      </c>
      <c r="O195" s="6">
        <f t="shared" ca="1" si="40"/>
        <v>0</v>
      </c>
      <c r="P195" s="5" cm="1">
        <f t="array" aca="1" ref="P195" ca="1">IF((INDIRECT($C195&amp;"!"&amp;"$D"&amp;$D195))="",,_xlfn.IFS(INDIRECT($C195&amp;"!"&amp;"$D"&amp;$D195)&gt;(2/3),INDIRECT($C195&amp;"!"&amp;"$E"&amp;$D195)-INDIRECT($C195&amp;"!"&amp;"$D"&amp;$D195),INDIRECT($C195&amp;"!"&amp;"$D"&amp;$D195)&lt;=(2/3),INDIRECT($C195&amp;"!"&amp;"$E"&amp;$D195)-Data!$H$4))+INDIRECT($C195&amp;"!"&amp;"$J"&amp;$D195)</f>
        <v>0</v>
      </c>
      <c r="Q195" s="4">
        <f t="shared" ca="1" si="41"/>
        <v>0</v>
      </c>
      <c r="R195" s="6">
        <f t="shared" ca="1" si="42"/>
        <v>0</v>
      </c>
      <c r="S195" s="4">
        <f ca="1">IF(VLOOKUP(A195,Data!B:E,4)&gt;=2,K195,N195+Q195)</f>
        <v>0</v>
      </c>
      <c r="T195" s="4">
        <f ca="1">IF(VLOOKUP(A195,Data!B:E,4)&gt;=2,,K195-N195-Q195)</f>
        <v>0</v>
      </c>
      <c r="V195" t="str">
        <f t="shared" ca="1" si="66"/>
        <v>Non</v>
      </c>
      <c r="W195" cm="1">
        <f t="array" aca="1" ref="W195" ca="1">_xlfn.IFS(AND(INDIRECT($C195&amp;"!"&amp;"$G"&amp;$D195)-INDIRECT($C195&amp;"!"&amp;"$F"&amp;$D195)&lt;0.5,INDIRECT($C195&amp;"!"&amp;"$G"&amp;$D195)=1,INDIRECT($C196&amp;"!"&amp;"$F"&amp;$D196)=0),0,AND(INDIRECT($C194&amp;"!"&amp;"$G"&amp;$D194)-INDIRECT($C194&amp;"!"&amp;"$F"&amp;$D194)&lt;0.5,INDIRECT($C194&amp;"!"&amp;"$G"&amp;$D194)=1,INDIRECT($C195&amp;"!"&amp;"$F"&amp;$D195)=0),INDIRECT($C194&amp;"!"&amp;"$F"&amp;$D194),AND(INDIRECT($C194&amp;"!"&amp;"$G"&amp;$D194)-INDIRECT($C194&amp;"!"&amp;"$F"&amp;$D194)&lt;=0.5,INDIRECT($C194&amp;"!"&amp;"$G"&amp;$D194)=1,INDIRECT($C195&amp;"!"&amp;"$F"&amp;$D195)=0),Calculs!X194,AND(INDIRECT($C195&amp;"!"&amp;"$F"&amp;$D195)=0,INDIRECT($C194&amp;"!"&amp;"$G"&amp;$D194)=1),AH194,TRUE,INDIRECT($C195&amp;"!"&amp;"$F"&amp;$D195))</f>
        <v>0</v>
      </c>
      <c r="X195" cm="1">
        <f t="array" aca="1" ref="X195" ca="1">IF(AND(INDIRECT($C195&amp;"!"&amp;"$G"&amp;$D195)-INDIRECT($C195&amp;"!"&amp;"$F"&amp;$D195)&lt;0.5,INDIRECT($C195&amp;"!"&amp;"$G"&amp;$D195)=1,INDIRECT($C196&amp;"!"&amp;"$F"&amp;$D196)=0),0,IF(OR(INDIRECT($C195&amp;"!"&amp;"$G"&amp;$D195)=1,AND(INDIRECT($C195&amp;"!"&amp;"$G"&amp;$D195)&lt;&gt;1,INDIRECT($C195&amp;"!"&amp;"$G"&amp;$D195)&gt;Calculs!W195+0.5)),Calculs!W195+0.5,INDIRECT($C195&amp;"!"&amp;"$G"&amp;$D195)+ROUND(W195,0)))</f>
        <v>0</v>
      </c>
      <c r="Y195">
        <f t="shared" ca="1" si="67"/>
        <v>0</v>
      </c>
      <c r="Z195" cm="1">
        <f t="array" aca="1" ref="Z195" ca="1">IF(AND(W195=INT(W195),INDIRECT($C195&amp;"!"&amp;"$F"&amp;$D195)&lt;&gt;""),W195+1,ROUNDUP(W195,0))</f>
        <v>0</v>
      </c>
      <c r="AA195">
        <f t="shared" ca="1" si="68"/>
        <v>0</v>
      </c>
      <c r="AB195" t="str">
        <f t="shared" ca="1" si="69"/>
        <v>Oui</v>
      </c>
      <c r="AC195">
        <f t="shared" ca="1" si="70"/>
        <v>0</v>
      </c>
      <c r="AD195" t="str">
        <f t="shared" ca="1" si="86"/>
        <v>Oui</v>
      </c>
      <c r="AE195" t="str">
        <f t="shared" ca="1" si="71"/>
        <v/>
      </c>
      <c r="AF195" t="str">
        <f t="shared" ca="1" si="72"/>
        <v>Non</v>
      </c>
      <c r="AG195" cm="1">
        <f t="array" aca="1" ref="AG195" ca="1">IF(INDIRECT($C195&amp;"!"&amp;"$G"&amp;$D195)-INDIRECT($C195&amp;"!"&amp;"$F"&amp;$D195)&lt;=0.5,0,IF(AND(INDIRECT($C195&amp;"!"&amp;"$F"&amp;$D195)=0,INDIRECT($C194&amp;"!"&amp;"$G"&amp;$D194)=1),X195,INDIRECT($C195&amp;"!"&amp;"$F"&amp;$D195)))</f>
        <v>0</v>
      </c>
      <c r="AH195" cm="1">
        <f t="array" aca="1" ref="AH195" ca="1">IF(INDIRECT($C195&amp;"!"&amp;"$G"&amp;$D195)-INDIRECT($C195&amp;"!"&amp;"$F"&amp;$D195)&lt;=0.5,0,IF(OR(INDIRECT($C195&amp;"!"&amp;"$G"&amp;$D195)=1,AND(INDIRECT($C195&amp;"!"&amp;"$G"&amp;$D195)&lt;&gt;1,INDIRECT($C195&amp;"!"&amp;"$G"&amp;$D195)&gt;Calculs!AG195+0.5)),Calculs!AG195+0.5,INDIRECT($C195&amp;"!"&amp;"$G"&amp;$D195)+ROUND(AG195,0)))</f>
        <v>0</v>
      </c>
      <c r="AI195">
        <f t="shared" ca="1" si="73"/>
        <v>0</v>
      </c>
      <c r="AJ195" cm="1">
        <f t="array" aca="1" ref="AJ195" ca="1">IF(AND(AG195=INT(AG195),INDIRECT($C195&amp;"!"&amp;"$F"&amp;$D195)&lt;&gt;""),AG195+1,ROUNDUP(AG195,0))</f>
        <v>0</v>
      </c>
      <c r="AK195">
        <f t="shared" ca="1" si="74"/>
        <v>0</v>
      </c>
      <c r="AL195" t="str">
        <f t="shared" ca="1" si="75"/>
        <v>Oui</v>
      </c>
      <c r="AM195">
        <f t="shared" ca="1" si="76"/>
        <v>0</v>
      </c>
      <c r="AN195" t="str">
        <f t="shared" ca="1" si="87"/>
        <v>Oui</v>
      </c>
      <c r="AO195" t="str">
        <f t="shared" ca="1" si="77"/>
        <v/>
      </c>
    </row>
    <row r="196" spans="1:41" x14ac:dyDescent="0.25">
      <c r="A196">
        <v>194</v>
      </c>
      <c r="B196">
        <f ca="1">Data!E196</f>
        <v>1</v>
      </c>
      <c r="C196" t="s">
        <v>114</v>
      </c>
      <c r="D196">
        <v>17</v>
      </c>
      <c r="E196" t="str">
        <f t="shared" ca="1" si="37"/>
        <v>Non</v>
      </c>
      <c r="F196" t="str">
        <f ca="1">IF(Data!$D196&gt;=3,"Oui","Non")</f>
        <v>Non</v>
      </c>
      <c r="G196" s="4" t="str" cm="1">
        <f t="array" aca="1" ref="G196" ca="1">IF(OR(AND(Data!$E196=4,ISBLANK(INDIRECT($C196&amp;"!"&amp;"$D"&amp;$D196&amp;":$I"&amp;$D196))),$E196="Oui"),_xlfn.SWITCH(Informations!$E$10,"Oui",0.5,"Non",0.4,"Erreur"),"NA")</f>
        <v>NA</v>
      </c>
      <c r="H196" s="14" cm="1">
        <f t="array" aca="1" ref="H196" ca="1">_xlfn.SWITCH($G196,"NA",(INDIRECT($C196&amp;"!"&amp;"$E"&amp;$D196))-(INDIRECT($C196&amp;"!"&amp;"$D"&amp;$D196)),0.4,$G196,0.5,$G196,"Erreur","Erreur","Erreur")</f>
        <v>0</v>
      </c>
      <c r="I196" cm="1">
        <f t="array" aca="1" ref="I196" ca="1">IF($G196="NA",INDIRECT($C196&amp;"!"&amp;"$H"&amp;$D196)+INDIRECT($C196&amp;"!"&amp;"$I"&amp;$D196)+INDIRECT($C196&amp;"!"&amp;"$J"&amp;$D196),0)</f>
        <v>0</v>
      </c>
      <c r="J196" cm="1">
        <f t="array" aca="1" ref="J196" ca="1">IF($G196="NA",(INDIRECT($C196&amp;"!"&amp;"$K"&amp;$D196)),0)</f>
        <v>0</v>
      </c>
      <c r="K196" s="4">
        <f t="shared" ca="1" si="89"/>
        <v>0</v>
      </c>
      <c r="L196" s="3">
        <f t="shared" ca="1" si="38"/>
        <v>0</v>
      </c>
      <c r="M196" s="5" cm="1">
        <f t="array" aca="1" ref="M196" ca="1">IF((INDIRECT($C196&amp;"!"&amp;"$D"&amp;$D196))="",,_xlfn.IFS(INDIRECT($C196&amp;"!"&amp;"$E"&amp;$D196)&lt;(1/3),INDIRECT($C196&amp;"!"&amp;"$E"&amp;$D196)-INDIRECT($C196&amp;"!"&amp;"$D"&amp;$D196),INDIRECT($C196&amp;"!"&amp;"$E"&amp;$D196)&gt;=(1/3),Data!$H$3-(INDIRECT($C196&amp;"!"&amp;"$D"&amp;$D196))))+INDIRECT($C196&amp;"!"&amp;"$H"&amp;$D196)</f>
        <v>0</v>
      </c>
      <c r="N196" s="5">
        <f t="shared" ca="1" si="39"/>
        <v>0</v>
      </c>
      <c r="O196" s="6">
        <f t="shared" ca="1" si="40"/>
        <v>0</v>
      </c>
      <c r="P196" s="5" cm="1">
        <f t="array" aca="1" ref="P196" ca="1">IF((INDIRECT($C196&amp;"!"&amp;"$D"&amp;$D196))="",,_xlfn.IFS(INDIRECT($C196&amp;"!"&amp;"$D"&amp;$D196)&gt;(2/3),INDIRECT($C196&amp;"!"&amp;"$E"&amp;$D196)-INDIRECT($C196&amp;"!"&amp;"$D"&amp;$D196),INDIRECT($C196&amp;"!"&amp;"$D"&amp;$D196)&lt;=(2/3),INDIRECT($C196&amp;"!"&amp;"$E"&amp;$D196)-Data!$H$4))+INDIRECT($C196&amp;"!"&amp;"$J"&amp;$D196)</f>
        <v>0</v>
      </c>
      <c r="Q196" s="4">
        <f t="shared" ca="1" si="41"/>
        <v>0</v>
      </c>
      <c r="R196" s="6">
        <f t="shared" ca="1" si="42"/>
        <v>0</v>
      </c>
      <c r="S196" s="4">
        <f ca="1">IF(VLOOKUP(A196,Data!B:E,4)&gt;=2,K196,N196+Q196)</f>
        <v>0</v>
      </c>
      <c r="T196" s="4">
        <f ca="1">IF(VLOOKUP(A196,Data!B:E,4)&gt;=2,,K196-N196-Q196)</f>
        <v>0</v>
      </c>
      <c r="V196" t="str">
        <f t="shared" ca="1" si="66"/>
        <v>Non</v>
      </c>
      <c r="W196" cm="1">
        <f t="array" aca="1" ref="W196" ca="1">_xlfn.IFS(AND(INDIRECT($C196&amp;"!"&amp;"$G"&amp;$D196)-INDIRECT($C196&amp;"!"&amp;"$F"&amp;$D196)&lt;0.5,INDIRECT($C196&amp;"!"&amp;"$G"&amp;$D196)=1,INDIRECT($C197&amp;"!"&amp;"$F"&amp;$D197)=0),0,AND(INDIRECT($C195&amp;"!"&amp;"$G"&amp;$D195)-INDIRECT($C195&amp;"!"&amp;"$F"&amp;$D195)&lt;0.5,INDIRECT($C195&amp;"!"&amp;"$G"&amp;$D195)=1,INDIRECT($C196&amp;"!"&amp;"$F"&amp;$D196)=0),INDIRECT($C195&amp;"!"&amp;"$F"&amp;$D195),AND(INDIRECT($C195&amp;"!"&amp;"$G"&amp;$D195)-INDIRECT($C195&amp;"!"&amp;"$F"&amp;$D195)&lt;=0.5,INDIRECT($C195&amp;"!"&amp;"$G"&amp;$D195)=1,INDIRECT($C196&amp;"!"&amp;"$F"&amp;$D196)=0),Calculs!X195,AND(INDIRECT($C196&amp;"!"&amp;"$F"&amp;$D196)=0,INDIRECT($C195&amp;"!"&amp;"$G"&amp;$D195)=1),AH195,TRUE,INDIRECT($C196&amp;"!"&amp;"$F"&amp;$D196))</f>
        <v>0</v>
      </c>
      <c r="X196" cm="1">
        <f t="array" aca="1" ref="X196" ca="1">IF(AND(INDIRECT($C196&amp;"!"&amp;"$G"&amp;$D196)-INDIRECT($C196&amp;"!"&amp;"$F"&amp;$D196)&lt;0.5,INDIRECT($C196&amp;"!"&amp;"$G"&amp;$D196)=1,INDIRECT($C197&amp;"!"&amp;"$F"&amp;$D197)=0),0,IF(OR(INDIRECT($C196&amp;"!"&amp;"$G"&amp;$D196)=1,AND(INDIRECT($C196&amp;"!"&amp;"$G"&amp;$D196)&lt;&gt;1,INDIRECT($C196&amp;"!"&amp;"$G"&amp;$D196)&gt;Calculs!W196+0.5)),Calculs!W196+0.5,INDIRECT($C196&amp;"!"&amp;"$G"&amp;$D196)+ROUND(W196,0)))</f>
        <v>0</v>
      </c>
      <c r="Y196">
        <f t="shared" ca="1" si="67"/>
        <v>0</v>
      </c>
      <c r="Z196" cm="1">
        <f t="array" aca="1" ref="Z196" ca="1">IF(AND(W196=INT(W196),INDIRECT($C196&amp;"!"&amp;"$F"&amp;$D196)&lt;&gt;""),W196+1,ROUNDUP(W196,0))</f>
        <v>0</v>
      </c>
      <c r="AA196">
        <f t="shared" ca="1" si="68"/>
        <v>0</v>
      </c>
      <c r="AB196" t="str">
        <f t="shared" ca="1" si="69"/>
        <v>Oui</v>
      </c>
      <c r="AC196">
        <f t="shared" ca="1" si="70"/>
        <v>0</v>
      </c>
      <c r="AD196" t="str">
        <f t="shared" ca="1" si="86"/>
        <v>Oui</v>
      </c>
      <c r="AE196" t="str">
        <f t="shared" ca="1" si="71"/>
        <v/>
      </c>
      <c r="AF196" t="str">
        <f t="shared" ca="1" si="72"/>
        <v>Non</v>
      </c>
      <c r="AG196" cm="1">
        <f t="array" aca="1" ref="AG196" ca="1">IF(INDIRECT($C196&amp;"!"&amp;"$G"&amp;$D196)-INDIRECT($C196&amp;"!"&amp;"$F"&amp;$D196)&lt;=0.5,0,IF(AND(INDIRECT($C196&amp;"!"&amp;"$F"&amp;$D196)=0,INDIRECT($C195&amp;"!"&amp;"$G"&amp;$D195)=1),X196,INDIRECT($C196&amp;"!"&amp;"$F"&amp;$D196)))</f>
        <v>0</v>
      </c>
      <c r="AH196" cm="1">
        <f t="array" aca="1" ref="AH196" ca="1">IF(INDIRECT($C196&amp;"!"&amp;"$G"&amp;$D196)-INDIRECT($C196&amp;"!"&amp;"$F"&amp;$D196)&lt;=0.5,0,IF(OR(INDIRECT($C196&amp;"!"&amp;"$G"&amp;$D196)=1,AND(INDIRECT($C196&amp;"!"&amp;"$G"&amp;$D196)&lt;&gt;1,INDIRECT($C196&amp;"!"&amp;"$G"&amp;$D196)&gt;Calculs!AG196+0.5)),Calculs!AG196+0.5,INDIRECT($C196&amp;"!"&amp;"$G"&amp;$D196)+ROUND(AG196,0)))</f>
        <v>0</v>
      </c>
      <c r="AI196">
        <f t="shared" ca="1" si="73"/>
        <v>0</v>
      </c>
      <c r="AJ196" cm="1">
        <f t="array" aca="1" ref="AJ196" ca="1">IF(AND(AG196=INT(AG196),INDIRECT($C196&amp;"!"&amp;"$F"&amp;$D196)&lt;&gt;""),AG196+1,ROUNDUP(AG196,0))</f>
        <v>0</v>
      </c>
      <c r="AK196">
        <f t="shared" ca="1" si="74"/>
        <v>0</v>
      </c>
      <c r="AL196" t="str">
        <f t="shared" ca="1" si="75"/>
        <v>Oui</v>
      </c>
      <c r="AM196">
        <f t="shared" ca="1" si="76"/>
        <v>0</v>
      </c>
      <c r="AN196" t="str">
        <f t="shared" ca="1" si="87"/>
        <v>Oui</v>
      </c>
      <c r="AO196" t="str">
        <f t="shared" ca="1" si="77"/>
        <v/>
      </c>
    </row>
    <row r="197" spans="1:41" x14ac:dyDescent="0.25">
      <c r="A197">
        <v>195</v>
      </c>
      <c r="B197">
        <f ca="1">Data!E197</f>
        <v>1</v>
      </c>
      <c r="C197" t="s">
        <v>114</v>
      </c>
      <c r="D197">
        <v>18</v>
      </c>
      <c r="E197" t="str">
        <f t="shared" ca="1" si="37"/>
        <v>Non</v>
      </c>
      <c r="F197" t="str">
        <f ca="1">IF(Data!$D197&gt;=3,"Oui","Non")</f>
        <v>Non</v>
      </c>
      <c r="G197" s="4" t="str" cm="1">
        <f t="array" aca="1" ref="G197" ca="1">IF(OR(AND(Data!$E197=4,ISBLANK(INDIRECT($C197&amp;"!"&amp;"$D"&amp;$D197&amp;":$I"&amp;$D197))),$E197="Oui"),_xlfn.SWITCH(Informations!$E$10,"Oui",0.5,"Non",0.4,"Erreur"),"NA")</f>
        <v>NA</v>
      </c>
      <c r="H197" s="14" cm="1">
        <f t="array" aca="1" ref="H197" ca="1">_xlfn.SWITCH($G197,"NA",(INDIRECT($C197&amp;"!"&amp;"$E"&amp;$D197))-(INDIRECT($C197&amp;"!"&amp;"$D"&amp;$D197)),0.4,$G197,0.5,$G197,"Erreur","Erreur","Erreur")</f>
        <v>0</v>
      </c>
      <c r="I197" cm="1">
        <f t="array" aca="1" ref="I197" ca="1">IF($G197="NA",INDIRECT($C197&amp;"!"&amp;"$H"&amp;$D197)+INDIRECT($C197&amp;"!"&amp;"$I"&amp;$D197)+INDIRECT($C197&amp;"!"&amp;"$J"&amp;$D197),0)</f>
        <v>0</v>
      </c>
      <c r="J197" cm="1">
        <f t="array" aca="1" ref="J197" ca="1">IF($G197="NA",(INDIRECT($C197&amp;"!"&amp;"$K"&amp;$D197)),0)</f>
        <v>0</v>
      </c>
      <c r="K197" s="4">
        <f t="shared" ca="1" si="89"/>
        <v>0</v>
      </c>
      <c r="L197" s="3">
        <f t="shared" ca="1" si="38"/>
        <v>0</v>
      </c>
      <c r="M197" s="5" cm="1">
        <f t="array" aca="1" ref="M197" ca="1">IF((INDIRECT($C197&amp;"!"&amp;"$D"&amp;$D197))="",,_xlfn.IFS(INDIRECT($C197&amp;"!"&amp;"$E"&amp;$D197)&lt;(1/3),INDIRECT($C197&amp;"!"&amp;"$E"&amp;$D197)-INDIRECT($C197&amp;"!"&amp;"$D"&amp;$D197),INDIRECT($C197&amp;"!"&amp;"$E"&amp;$D197)&gt;=(1/3),Data!$H$3-(INDIRECT($C197&amp;"!"&amp;"$D"&amp;$D197))))+INDIRECT($C197&amp;"!"&amp;"$H"&amp;$D197)</f>
        <v>0</v>
      </c>
      <c r="N197" s="5">
        <f t="shared" ca="1" si="39"/>
        <v>0</v>
      </c>
      <c r="O197" s="6">
        <f t="shared" ca="1" si="40"/>
        <v>0</v>
      </c>
      <c r="P197" s="5" cm="1">
        <f t="array" aca="1" ref="P197" ca="1">IF((INDIRECT($C197&amp;"!"&amp;"$D"&amp;$D197))="",,_xlfn.IFS(INDIRECT($C197&amp;"!"&amp;"$D"&amp;$D197)&gt;(2/3),INDIRECT($C197&amp;"!"&amp;"$E"&amp;$D197)-INDIRECT($C197&amp;"!"&amp;"$D"&amp;$D197),INDIRECT($C197&amp;"!"&amp;"$D"&amp;$D197)&lt;=(2/3),INDIRECT($C197&amp;"!"&amp;"$E"&amp;$D197)-Data!$H$4))+INDIRECT($C197&amp;"!"&amp;"$J"&amp;$D197)</f>
        <v>0</v>
      </c>
      <c r="Q197" s="4">
        <f t="shared" ca="1" si="41"/>
        <v>0</v>
      </c>
      <c r="R197" s="6">
        <f t="shared" ca="1" si="42"/>
        <v>0</v>
      </c>
      <c r="S197" s="4">
        <f ca="1">IF(VLOOKUP(A197,Data!B:E,4)&gt;=2,K197,N197+Q197)</f>
        <v>0</v>
      </c>
      <c r="T197" s="4">
        <f ca="1">IF(VLOOKUP(A197,Data!B:E,4)&gt;=2,,K197-N197-Q197)</f>
        <v>0</v>
      </c>
      <c r="V197" t="str">
        <f t="shared" ref="V197:V260" ca="1" si="90">IF(AND(W197=0,X197=0),"Non","Oui")</f>
        <v>Non</v>
      </c>
      <c r="W197" cm="1">
        <f t="array" aca="1" ref="W197" ca="1">_xlfn.IFS(AND(INDIRECT($C197&amp;"!"&amp;"$G"&amp;$D197)-INDIRECT($C197&amp;"!"&amp;"$F"&amp;$D197)&lt;0.5,INDIRECT($C197&amp;"!"&amp;"$G"&amp;$D197)=1,INDIRECT($C198&amp;"!"&amp;"$F"&amp;$D198)=0),0,AND(INDIRECT($C196&amp;"!"&amp;"$G"&amp;$D196)-INDIRECT($C196&amp;"!"&amp;"$F"&amp;$D196)&lt;0.5,INDIRECT($C196&amp;"!"&amp;"$G"&amp;$D196)=1,INDIRECT($C197&amp;"!"&amp;"$F"&amp;$D197)=0),INDIRECT($C196&amp;"!"&amp;"$F"&amp;$D196),AND(INDIRECT($C196&amp;"!"&amp;"$G"&amp;$D196)-INDIRECT($C196&amp;"!"&amp;"$F"&amp;$D196)&lt;=0.5,INDIRECT($C196&amp;"!"&amp;"$G"&amp;$D196)=1,INDIRECT($C197&amp;"!"&amp;"$F"&amp;$D197)=0),Calculs!X196,AND(INDIRECT($C197&amp;"!"&amp;"$F"&amp;$D197)=0,INDIRECT($C196&amp;"!"&amp;"$G"&amp;$D196)=1),AH196,TRUE,INDIRECT($C197&amp;"!"&amp;"$F"&amp;$D197))</f>
        <v>0</v>
      </c>
      <c r="X197" cm="1">
        <f t="array" aca="1" ref="X197" ca="1">IF(AND(INDIRECT($C197&amp;"!"&amp;"$G"&amp;$D197)-INDIRECT($C197&amp;"!"&amp;"$F"&amp;$D197)&lt;0.5,INDIRECT($C197&amp;"!"&amp;"$G"&amp;$D197)=1,INDIRECT($C198&amp;"!"&amp;"$F"&amp;$D198)=0),0,IF(OR(INDIRECT($C197&amp;"!"&amp;"$G"&amp;$D197)=1,AND(INDIRECT($C197&amp;"!"&amp;"$G"&amp;$D197)&lt;&gt;1,INDIRECT($C197&amp;"!"&amp;"$G"&amp;$D197)&gt;Calculs!W197+0.5)),Calculs!W197+0.5,INDIRECT($C197&amp;"!"&amp;"$G"&amp;$D197)+ROUND(W197,0)))</f>
        <v>0</v>
      </c>
      <c r="Y197">
        <f t="shared" ref="Y197:Y260" ca="1" si="91">MEDIAN(W197:X197)</f>
        <v>0</v>
      </c>
      <c r="Z197" cm="1">
        <f t="array" aca="1" ref="Z197" ca="1">IF(AND(W197=INT(W197),INDIRECT($C197&amp;"!"&amp;"$F"&amp;$D197)&lt;&gt;""),W197+1,ROUNDUP(W197,0))</f>
        <v>0</v>
      </c>
      <c r="AA197">
        <f t="shared" ref="AA197:AA260" ca="1" si="92">ROUNDUP(X197,0)</f>
        <v>0</v>
      </c>
      <c r="AB197" t="str">
        <f t="shared" ref="AB197:AB260" ca="1" si="93">IF(Z197=AA197,"Oui","Non")</f>
        <v>Oui</v>
      </c>
      <c r="AC197">
        <f t="shared" ref="AC197:AC260" ca="1" si="94">Y197-INT(Y197)</f>
        <v>0</v>
      </c>
      <c r="AD197" t="str">
        <f t="shared" ca="1" si="86"/>
        <v>Oui</v>
      </c>
      <c r="AE197" t="str">
        <f t="shared" ref="AE197:AE260" ca="1" si="95">IF(V197="Oui",IF(AND($B197=1,AB197="Oui",AD197="Non"),50,75),"")</f>
        <v/>
      </c>
      <c r="AF197" t="str">
        <f t="shared" ref="AF197:AF260" ca="1" si="96">IF(AND(AG197=0,AH197=0),"Non","Oui")</f>
        <v>Non</v>
      </c>
      <c r="AG197" cm="1">
        <f t="array" aca="1" ref="AG197" ca="1">IF(INDIRECT($C197&amp;"!"&amp;"$G"&amp;$D197)-INDIRECT($C197&amp;"!"&amp;"$F"&amp;$D197)&lt;=0.5,0,IF(AND(INDIRECT($C197&amp;"!"&amp;"$F"&amp;$D197)=0,INDIRECT($C196&amp;"!"&amp;"$G"&amp;$D196)=1),X197,INDIRECT($C197&amp;"!"&amp;"$F"&amp;$D197)))</f>
        <v>0</v>
      </c>
      <c r="AH197" cm="1">
        <f t="array" aca="1" ref="AH197" ca="1">IF(INDIRECT($C197&amp;"!"&amp;"$G"&amp;$D197)-INDIRECT($C197&amp;"!"&amp;"$F"&amp;$D197)&lt;=0.5,0,IF(OR(INDIRECT($C197&amp;"!"&amp;"$G"&amp;$D197)=1,AND(INDIRECT($C197&amp;"!"&amp;"$G"&amp;$D197)&lt;&gt;1,INDIRECT($C197&amp;"!"&amp;"$G"&amp;$D197)&gt;Calculs!AG197+0.5)),Calculs!AG197+0.5,INDIRECT($C197&amp;"!"&amp;"$G"&amp;$D197)+ROUND(AG197,0)))</f>
        <v>0</v>
      </c>
      <c r="AI197">
        <f t="shared" ref="AI197:AI260" ca="1" si="97">MEDIAN(AG197:AH197)</f>
        <v>0</v>
      </c>
      <c r="AJ197" cm="1">
        <f t="array" aca="1" ref="AJ197" ca="1">IF(AND(AG197=INT(AG197),INDIRECT($C197&amp;"!"&amp;"$F"&amp;$D197)&lt;&gt;""),AG197+1,ROUNDUP(AG197,0))</f>
        <v>0</v>
      </c>
      <c r="AK197">
        <f t="shared" ref="AK197:AK260" ca="1" si="98">ROUNDUP(AH197,0)</f>
        <v>0</v>
      </c>
      <c r="AL197" t="str">
        <f t="shared" ref="AL197:AL260" ca="1" si="99">IF(AJ197=AK197,"Oui","Non")</f>
        <v>Oui</v>
      </c>
      <c r="AM197">
        <f t="shared" ref="AM197:AM260" ca="1" si="100">AI197-INT(AI197)</f>
        <v>0</v>
      </c>
      <c r="AN197" t="str">
        <f t="shared" ca="1" si="87"/>
        <v>Oui</v>
      </c>
      <c r="AO197" t="str">
        <f t="shared" ref="AO197:AO260" ca="1" si="101">IF(AF197="Oui",IF(AND($B197=1,AL197="Oui",AN197="Non"),50,75),"")</f>
        <v/>
      </c>
    </row>
    <row r="198" spans="1:41" x14ac:dyDescent="0.25">
      <c r="A198">
        <v>196</v>
      </c>
      <c r="B198">
        <f ca="1">Data!E198</f>
        <v>2</v>
      </c>
      <c r="C198" t="s">
        <v>114</v>
      </c>
      <c r="D198">
        <v>19</v>
      </c>
      <c r="E198" t="str">
        <f t="shared" ca="1" si="37"/>
        <v>Non</v>
      </c>
      <c r="F198" t="str">
        <f ca="1">IF(Data!$D198&gt;=3,"Oui","Non")</f>
        <v>Non</v>
      </c>
      <c r="G198" s="4" t="str" cm="1">
        <f t="array" aca="1" ref="G198" ca="1">IF(OR(AND(Data!$E198=4,ISBLANK(INDIRECT($C198&amp;"!"&amp;"$D"&amp;$D198&amp;":$I"&amp;$D198))),$E198="Oui"),_xlfn.SWITCH(Informations!$E$10,"Oui",0.5,"Non",0.4,"Erreur"),"NA")</f>
        <v>NA</v>
      </c>
      <c r="H198" s="14" cm="1">
        <f t="array" aca="1" ref="H198" ca="1">_xlfn.SWITCH($G198,"NA",(INDIRECT($C198&amp;"!"&amp;"$E"&amp;$D198))-(INDIRECT($C198&amp;"!"&amp;"$D"&amp;$D198)),0.4,$G198,0.5,$G198,"Erreur","Erreur","Erreur")</f>
        <v>0</v>
      </c>
      <c r="I198" cm="1">
        <f t="array" aca="1" ref="I198" ca="1">IF($G198="NA",INDIRECT($C198&amp;"!"&amp;"$H"&amp;$D198)+INDIRECT($C198&amp;"!"&amp;"$I"&amp;$D198)+INDIRECT($C198&amp;"!"&amp;"$J"&amp;$D198),0)</f>
        <v>0</v>
      </c>
      <c r="J198" cm="1">
        <f t="array" aca="1" ref="J198" ca="1">IF($G198="NA",(INDIRECT($C198&amp;"!"&amp;"$K"&amp;$D198)),0)</f>
        <v>0</v>
      </c>
      <c r="K198" s="4">
        <f t="shared" ca="1" si="89"/>
        <v>0</v>
      </c>
      <c r="L198" s="3">
        <f t="shared" ca="1" si="38"/>
        <v>0</v>
      </c>
      <c r="M198" s="5" cm="1">
        <f t="array" aca="1" ref="M198" ca="1">IF((INDIRECT($C198&amp;"!"&amp;"$D"&amp;$D198))="",,_xlfn.IFS(INDIRECT($C198&amp;"!"&amp;"$E"&amp;$D198)&lt;(1/3),INDIRECT($C198&amp;"!"&amp;"$E"&amp;$D198)-INDIRECT($C198&amp;"!"&amp;"$D"&amp;$D198),INDIRECT($C198&amp;"!"&amp;"$E"&amp;$D198)&gt;=(1/3),Data!$H$3-(INDIRECT($C198&amp;"!"&amp;"$D"&amp;$D198))))+INDIRECT($C198&amp;"!"&amp;"$H"&amp;$D198)</f>
        <v>0</v>
      </c>
      <c r="N198" s="5">
        <f t="shared" ca="1" si="39"/>
        <v>0</v>
      </c>
      <c r="O198" s="6">
        <f t="shared" ca="1" si="40"/>
        <v>0</v>
      </c>
      <c r="P198" s="5" cm="1">
        <f t="array" aca="1" ref="P198" ca="1">IF((INDIRECT($C198&amp;"!"&amp;"$D"&amp;$D198))="",,_xlfn.IFS(INDIRECT($C198&amp;"!"&amp;"$D"&amp;$D198)&gt;(2/3),INDIRECT($C198&amp;"!"&amp;"$E"&amp;$D198)-INDIRECT($C198&amp;"!"&amp;"$D"&amp;$D198),INDIRECT($C198&amp;"!"&amp;"$D"&amp;$D198)&lt;=(2/3),INDIRECT($C198&amp;"!"&amp;"$E"&amp;$D198)-Data!$H$4))+INDIRECT($C198&amp;"!"&amp;"$J"&amp;$D198)</f>
        <v>0</v>
      </c>
      <c r="Q198" s="4">
        <f t="shared" ca="1" si="41"/>
        <v>0</v>
      </c>
      <c r="R198" s="6">
        <f t="shared" ca="1" si="42"/>
        <v>0</v>
      </c>
      <c r="S198" s="4">
        <f ca="1">IF(VLOOKUP(A198,Data!B:E,4)&gt;=2,K198,N198+Q198)</f>
        <v>0</v>
      </c>
      <c r="T198" s="4">
        <f ca="1">IF(VLOOKUP(A198,Data!B:E,4)&gt;=2,,K198-N198-Q198)</f>
        <v>0</v>
      </c>
      <c r="V198" t="str">
        <f t="shared" ca="1" si="90"/>
        <v>Non</v>
      </c>
      <c r="W198" cm="1">
        <f t="array" aca="1" ref="W198" ca="1">_xlfn.IFS(AND(INDIRECT($C198&amp;"!"&amp;"$G"&amp;$D198)-INDIRECT($C198&amp;"!"&amp;"$F"&amp;$D198)&lt;0.5,INDIRECT($C198&amp;"!"&amp;"$G"&amp;$D198)=1,INDIRECT($C199&amp;"!"&amp;"$F"&amp;$D199)=0),0,AND(INDIRECT($C197&amp;"!"&amp;"$G"&amp;$D197)-INDIRECT($C197&amp;"!"&amp;"$F"&amp;$D197)&lt;0.5,INDIRECT($C197&amp;"!"&amp;"$G"&amp;$D197)=1,INDIRECT($C198&amp;"!"&amp;"$F"&amp;$D198)=0),INDIRECT($C197&amp;"!"&amp;"$F"&amp;$D197),AND(INDIRECT($C197&amp;"!"&amp;"$G"&amp;$D197)-INDIRECT($C197&amp;"!"&amp;"$F"&amp;$D197)&lt;=0.5,INDIRECT($C197&amp;"!"&amp;"$G"&amp;$D197)=1,INDIRECT($C198&amp;"!"&amp;"$F"&amp;$D198)=0),Calculs!X197,AND(INDIRECT($C198&amp;"!"&amp;"$F"&amp;$D198)=0,INDIRECT($C197&amp;"!"&amp;"$G"&amp;$D197)=1),AH197,TRUE,INDIRECT($C198&amp;"!"&amp;"$F"&amp;$D198))</f>
        <v>0</v>
      </c>
      <c r="X198" cm="1">
        <f t="array" aca="1" ref="X198" ca="1">IF(AND(INDIRECT($C198&amp;"!"&amp;"$G"&amp;$D198)-INDIRECT($C198&amp;"!"&amp;"$F"&amp;$D198)&lt;0.5,INDIRECT($C198&amp;"!"&amp;"$G"&amp;$D198)=1,INDIRECT($C199&amp;"!"&amp;"$F"&amp;$D199)=0),0,IF(OR(INDIRECT($C198&amp;"!"&amp;"$G"&amp;$D198)=1,AND(INDIRECT($C198&amp;"!"&amp;"$G"&amp;$D198)&lt;&gt;1,INDIRECT($C198&amp;"!"&amp;"$G"&amp;$D198)&gt;Calculs!W198+0.5)),Calculs!W198+0.5,INDIRECT($C198&amp;"!"&amp;"$G"&amp;$D198)+ROUND(W198,0)))</f>
        <v>0</v>
      </c>
      <c r="Y198">
        <f t="shared" ca="1" si="91"/>
        <v>0</v>
      </c>
      <c r="Z198" cm="1">
        <f t="array" aca="1" ref="Z198" ca="1">IF(AND(W198=INT(W198),INDIRECT($C198&amp;"!"&amp;"$F"&amp;$D198)&lt;&gt;""),W198+1,ROUNDUP(W198,0))</f>
        <v>0</v>
      </c>
      <c r="AA198">
        <f t="shared" ca="1" si="92"/>
        <v>0</v>
      </c>
      <c r="AB198" t="str">
        <f t="shared" ca="1" si="93"/>
        <v>Oui</v>
      </c>
      <c r="AC198">
        <f t="shared" ca="1" si="94"/>
        <v>0</v>
      </c>
      <c r="AD198" t="str">
        <f t="shared" ca="1" si="86"/>
        <v>Oui</v>
      </c>
      <c r="AE198" t="str">
        <f t="shared" ca="1" si="95"/>
        <v/>
      </c>
      <c r="AF198" t="str">
        <f t="shared" ca="1" si="96"/>
        <v>Non</v>
      </c>
      <c r="AG198" cm="1">
        <f t="array" aca="1" ref="AG198" ca="1">IF(INDIRECT($C198&amp;"!"&amp;"$G"&amp;$D198)-INDIRECT($C198&amp;"!"&amp;"$F"&amp;$D198)&lt;=0.5,0,IF(AND(INDIRECT($C198&amp;"!"&amp;"$F"&amp;$D198)=0,INDIRECT($C197&amp;"!"&amp;"$G"&amp;$D197)=1),X198,INDIRECT($C198&amp;"!"&amp;"$F"&amp;$D198)))</f>
        <v>0</v>
      </c>
      <c r="AH198" cm="1">
        <f t="array" aca="1" ref="AH198" ca="1">IF(INDIRECT($C198&amp;"!"&amp;"$G"&amp;$D198)-INDIRECT($C198&amp;"!"&amp;"$F"&amp;$D198)&lt;=0.5,0,IF(OR(INDIRECT($C198&amp;"!"&amp;"$G"&amp;$D198)=1,AND(INDIRECT($C198&amp;"!"&amp;"$G"&amp;$D198)&lt;&gt;1,INDIRECT($C198&amp;"!"&amp;"$G"&amp;$D198)&gt;Calculs!AG198+0.5)),Calculs!AG198+0.5,INDIRECT($C198&amp;"!"&amp;"$G"&amp;$D198)+ROUND(AG198,0)))</f>
        <v>0</v>
      </c>
      <c r="AI198">
        <f t="shared" ca="1" si="97"/>
        <v>0</v>
      </c>
      <c r="AJ198" cm="1">
        <f t="array" aca="1" ref="AJ198" ca="1">IF(AND(AG198=INT(AG198),INDIRECT($C198&amp;"!"&amp;"$F"&amp;$D198)&lt;&gt;""),AG198+1,ROUNDUP(AG198,0))</f>
        <v>0</v>
      </c>
      <c r="AK198">
        <f t="shared" ca="1" si="98"/>
        <v>0</v>
      </c>
      <c r="AL198" t="str">
        <f t="shared" ca="1" si="99"/>
        <v>Oui</v>
      </c>
      <c r="AM198">
        <f t="shared" ca="1" si="100"/>
        <v>0</v>
      </c>
      <c r="AN198" t="str">
        <f t="shared" ca="1" si="87"/>
        <v>Oui</v>
      </c>
      <c r="AO198" t="str">
        <f t="shared" ca="1" si="101"/>
        <v/>
      </c>
    </row>
    <row r="199" spans="1:41" x14ac:dyDescent="0.25">
      <c r="A199">
        <v>197</v>
      </c>
      <c r="B199">
        <f ca="1">Data!E199</f>
        <v>6</v>
      </c>
      <c r="C199" t="s">
        <v>114</v>
      </c>
      <c r="D199">
        <v>20</v>
      </c>
      <c r="E199" t="str">
        <f t="shared" ca="1" si="37"/>
        <v>Non</v>
      </c>
      <c r="F199" t="str">
        <f ca="1">IF(Data!$D199&gt;=3,"Oui","Non")</f>
        <v>Oui</v>
      </c>
      <c r="G199" s="4" t="str" cm="1">
        <f t="array" aca="1" ref="G199" ca="1">IF(OR(AND(Data!$E199=4,ISBLANK(INDIRECT($C199&amp;"!"&amp;"$D"&amp;$D199&amp;":$I"&amp;$D199))),$E199="Oui"),_xlfn.SWITCH(Informations!$E$10,"Oui",0.5,"Non",0.4,"Erreur"),"NA")</f>
        <v>NA</v>
      </c>
      <c r="H199" s="14" cm="1">
        <f t="array" aca="1" ref="H199" ca="1">_xlfn.SWITCH($G199,"NA",(INDIRECT($C199&amp;"!"&amp;"$E"&amp;$D199))-(INDIRECT($C199&amp;"!"&amp;"$D"&amp;$D199)),0.4,$G199,0.5,$G199,"Erreur","Erreur","Erreur")</f>
        <v>0</v>
      </c>
      <c r="I199" cm="1">
        <f t="array" aca="1" ref="I199" ca="1">IF($G199="NA",INDIRECT($C199&amp;"!"&amp;"$H"&amp;$D199)+INDIRECT($C199&amp;"!"&amp;"$I"&amp;$D199)+INDIRECT($C199&amp;"!"&amp;"$J"&amp;$D199),0)</f>
        <v>0</v>
      </c>
      <c r="J199" cm="1">
        <f t="array" aca="1" ref="J199" ca="1">IF($G199="NA",(INDIRECT($C199&amp;"!"&amp;"$K"&amp;$D199)),0)</f>
        <v>0</v>
      </c>
      <c r="K199" s="4">
        <f t="shared" ca="1" si="89"/>
        <v>0</v>
      </c>
      <c r="L199" s="3">
        <f t="shared" ca="1" si="38"/>
        <v>0</v>
      </c>
      <c r="M199" s="5" cm="1">
        <f t="array" aca="1" ref="M199" ca="1">IF((INDIRECT($C199&amp;"!"&amp;"$D"&amp;$D199))="",,_xlfn.IFS(INDIRECT($C199&amp;"!"&amp;"$E"&amp;$D199)&lt;(1/3),INDIRECT($C199&amp;"!"&amp;"$E"&amp;$D199)-INDIRECT($C199&amp;"!"&amp;"$D"&amp;$D199),INDIRECT($C199&amp;"!"&amp;"$E"&amp;$D199)&gt;=(1/3),Data!$H$3-(INDIRECT($C199&amp;"!"&amp;"$D"&amp;$D199))))+INDIRECT($C199&amp;"!"&amp;"$H"&amp;$D199)</f>
        <v>0</v>
      </c>
      <c r="N199" s="5">
        <f t="shared" ca="1" si="39"/>
        <v>0</v>
      </c>
      <c r="O199" s="6">
        <f t="shared" ca="1" si="40"/>
        <v>0</v>
      </c>
      <c r="P199" s="5" cm="1">
        <f t="array" aca="1" ref="P199" ca="1">IF((INDIRECT($C199&amp;"!"&amp;"$D"&amp;$D199))="",,_xlfn.IFS(INDIRECT($C199&amp;"!"&amp;"$D"&amp;$D199)&gt;(2/3),INDIRECT($C199&amp;"!"&amp;"$E"&amp;$D199)-INDIRECT($C199&amp;"!"&amp;"$D"&amp;$D199),INDIRECT($C199&amp;"!"&amp;"$D"&amp;$D199)&lt;=(2/3),INDIRECT($C199&amp;"!"&amp;"$E"&amp;$D199)-Data!$H$4))+INDIRECT($C199&amp;"!"&amp;"$J"&amp;$D199)</f>
        <v>0</v>
      </c>
      <c r="Q199" s="4">
        <f t="shared" ca="1" si="41"/>
        <v>0</v>
      </c>
      <c r="R199" s="6">
        <f t="shared" ca="1" si="42"/>
        <v>0</v>
      </c>
      <c r="S199" s="4">
        <f ca="1">IF(VLOOKUP(A199,Data!B:E,4)&gt;=2,K199,N199+Q199)</f>
        <v>0</v>
      </c>
      <c r="T199" s="4">
        <f ca="1">IF(VLOOKUP(A199,Data!B:E,4)&gt;=2,,K199-N199-Q199)</f>
        <v>0</v>
      </c>
      <c r="V199" t="str">
        <f t="shared" ca="1" si="90"/>
        <v>Non</v>
      </c>
      <c r="W199" cm="1">
        <f t="array" aca="1" ref="W199" ca="1">_xlfn.IFS(AND(INDIRECT($C199&amp;"!"&amp;"$G"&amp;$D199)-INDIRECT($C199&amp;"!"&amp;"$F"&amp;$D199)&lt;0.5,INDIRECT($C199&amp;"!"&amp;"$G"&amp;$D199)=1,INDIRECT($C200&amp;"!"&amp;"$F"&amp;$D200)=0),0,AND(INDIRECT($C198&amp;"!"&amp;"$G"&amp;$D198)-INDIRECT($C198&amp;"!"&amp;"$F"&amp;$D198)&lt;0.5,INDIRECT($C198&amp;"!"&amp;"$G"&amp;$D198)=1,INDIRECT($C199&amp;"!"&amp;"$F"&amp;$D199)=0),INDIRECT($C198&amp;"!"&amp;"$F"&amp;$D198),AND(INDIRECT($C198&amp;"!"&amp;"$G"&amp;$D198)-INDIRECT($C198&amp;"!"&amp;"$F"&amp;$D198)&lt;=0.5,INDIRECT($C198&amp;"!"&amp;"$G"&amp;$D198)=1,INDIRECT($C199&amp;"!"&amp;"$F"&amp;$D199)=0),Calculs!X198,AND(INDIRECT($C199&amp;"!"&amp;"$F"&amp;$D199)=0,INDIRECT($C198&amp;"!"&amp;"$G"&amp;$D198)=1),AH198,TRUE,INDIRECT($C199&amp;"!"&amp;"$F"&amp;$D199))</f>
        <v>0</v>
      </c>
      <c r="X199" cm="1">
        <f t="array" aca="1" ref="X199" ca="1">IF(AND(INDIRECT($C199&amp;"!"&amp;"$G"&amp;$D199)-INDIRECT($C199&amp;"!"&amp;"$F"&amp;$D199)&lt;0.5,INDIRECT($C199&amp;"!"&amp;"$G"&amp;$D199)=1,INDIRECT($C200&amp;"!"&amp;"$F"&amp;$D200)=0),0,IF(OR(INDIRECT($C199&amp;"!"&amp;"$G"&amp;$D199)=1,AND(INDIRECT($C199&amp;"!"&amp;"$G"&amp;$D199)&lt;&gt;1,INDIRECT($C199&amp;"!"&amp;"$G"&amp;$D199)&gt;Calculs!W199+0.5)),Calculs!W199+0.5,INDIRECT($C199&amp;"!"&amp;"$G"&amp;$D199)+ROUND(W199,0)))</f>
        <v>0</v>
      </c>
      <c r="Y199">
        <f t="shared" ca="1" si="91"/>
        <v>0</v>
      </c>
      <c r="Z199" cm="1">
        <f t="array" aca="1" ref="Z199" ca="1">IF(AND(W199=INT(W199),INDIRECT($C199&amp;"!"&amp;"$F"&amp;$D199)&lt;&gt;""),W199+1,ROUNDUP(W199,0))</f>
        <v>0</v>
      </c>
      <c r="AA199">
        <f t="shared" ca="1" si="92"/>
        <v>0</v>
      </c>
      <c r="AB199" t="str">
        <f t="shared" ca="1" si="93"/>
        <v>Oui</v>
      </c>
      <c r="AC199">
        <f t="shared" ca="1" si="94"/>
        <v>0</v>
      </c>
      <c r="AD199" t="str">
        <f t="shared" ca="1" si="86"/>
        <v>Oui</v>
      </c>
      <c r="AE199" t="str">
        <f t="shared" ca="1" si="95"/>
        <v/>
      </c>
      <c r="AF199" t="str">
        <f t="shared" ca="1" si="96"/>
        <v>Non</v>
      </c>
      <c r="AG199" cm="1">
        <f t="array" aca="1" ref="AG199" ca="1">IF(INDIRECT($C199&amp;"!"&amp;"$G"&amp;$D199)-INDIRECT($C199&amp;"!"&amp;"$F"&amp;$D199)&lt;=0.5,0,IF(AND(INDIRECT($C199&amp;"!"&amp;"$F"&amp;$D199)=0,INDIRECT($C198&amp;"!"&amp;"$G"&amp;$D198)=1),X199,INDIRECT($C199&amp;"!"&amp;"$F"&amp;$D199)))</f>
        <v>0</v>
      </c>
      <c r="AH199" cm="1">
        <f t="array" aca="1" ref="AH199" ca="1">IF(INDIRECT($C199&amp;"!"&amp;"$G"&amp;$D199)-INDIRECT($C199&amp;"!"&amp;"$F"&amp;$D199)&lt;=0.5,0,IF(OR(INDIRECT($C199&amp;"!"&amp;"$G"&amp;$D199)=1,AND(INDIRECT($C199&amp;"!"&amp;"$G"&amp;$D199)&lt;&gt;1,INDIRECT($C199&amp;"!"&amp;"$G"&amp;$D199)&gt;Calculs!AG199+0.5)),Calculs!AG199+0.5,INDIRECT($C199&amp;"!"&amp;"$G"&amp;$D199)+ROUND(AG199,0)))</f>
        <v>0</v>
      </c>
      <c r="AI199">
        <f t="shared" ca="1" si="97"/>
        <v>0</v>
      </c>
      <c r="AJ199" cm="1">
        <f t="array" aca="1" ref="AJ199" ca="1">IF(AND(AG199=INT(AG199),INDIRECT($C199&amp;"!"&amp;"$F"&amp;$D199)&lt;&gt;""),AG199+1,ROUNDUP(AG199,0))</f>
        <v>0</v>
      </c>
      <c r="AK199">
        <f t="shared" ca="1" si="98"/>
        <v>0</v>
      </c>
      <c r="AL199" t="str">
        <f t="shared" ca="1" si="99"/>
        <v>Oui</v>
      </c>
      <c r="AM199">
        <f t="shared" ca="1" si="100"/>
        <v>0</v>
      </c>
      <c r="AN199" t="str">
        <f t="shared" ca="1" si="87"/>
        <v>Oui</v>
      </c>
      <c r="AO199" t="str">
        <f t="shared" ca="1" si="101"/>
        <v/>
      </c>
    </row>
    <row r="200" spans="1:41" x14ac:dyDescent="0.25">
      <c r="A200">
        <v>198</v>
      </c>
      <c r="B200">
        <f ca="1">Data!E200</f>
        <v>4</v>
      </c>
      <c r="C200" t="s">
        <v>114</v>
      </c>
      <c r="D200">
        <v>21</v>
      </c>
      <c r="E200" t="str">
        <f t="shared" ca="1" si="37"/>
        <v>Non</v>
      </c>
      <c r="F200" t="str">
        <f ca="1">IF(Data!$D200&gt;=3,"Oui","Non")</f>
        <v>Oui</v>
      </c>
      <c r="G200" s="4" t="str" cm="1">
        <f t="array" aca="1" ref="G200" ca="1">IF(OR(AND(Data!$E200=4,ISBLANK(INDIRECT($C200&amp;"!"&amp;"$D"&amp;$D200&amp;":$I"&amp;$D200))),$E200="Oui"),_xlfn.SWITCH(Informations!$E$10,"Oui",0.5,"Non",0.4,"Erreur"),"NA")</f>
        <v>Erreur</v>
      </c>
      <c r="H200" s="14" t="str" cm="1">
        <f t="array" aca="1" ref="H200" ca="1">_xlfn.SWITCH($G200,"NA",(INDIRECT($C200&amp;"!"&amp;"$E"&amp;$D200))-(INDIRECT($C200&amp;"!"&amp;"$D"&amp;$D200)),0.4,$G200,0.5,$G200,"Erreur","Erreur","Erreur")</f>
        <v>Erreur</v>
      </c>
      <c r="I200" cm="1">
        <f t="array" aca="1" ref="I200" ca="1">IF($G200="NA",INDIRECT($C200&amp;"!"&amp;"$H"&amp;$D200)+INDIRECT($C200&amp;"!"&amp;"$I"&amp;$D200)+INDIRECT($C200&amp;"!"&amp;"$J"&amp;$D200),0)</f>
        <v>0</v>
      </c>
      <c r="J200" cm="1">
        <f t="array" aca="1" ref="J200" ca="1">IF($G200="NA",(INDIRECT($C200&amp;"!"&amp;"$K"&amp;$D200)),0)</f>
        <v>0</v>
      </c>
      <c r="K200" s="4">
        <f t="shared" ca="1" si="89"/>
        <v>0</v>
      </c>
      <c r="L200" s="3">
        <f t="shared" ca="1" si="38"/>
        <v>0</v>
      </c>
      <c r="M200" s="5" cm="1">
        <f t="array" aca="1" ref="M200" ca="1">IF((INDIRECT($C200&amp;"!"&amp;"$D"&amp;$D200))="",,_xlfn.IFS(INDIRECT($C200&amp;"!"&amp;"$E"&amp;$D200)&lt;(1/3),INDIRECT($C200&amp;"!"&amp;"$E"&amp;$D200)-INDIRECT($C200&amp;"!"&amp;"$D"&amp;$D200),INDIRECT($C200&amp;"!"&amp;"$E"&amp;$D200)&gt;=(1/3),Data!$H$3-(INDIRECT($C200&amp;"!"&amp;"$D"&amp;$D200))))+INDIRECT($C200&amp;"!"&amp;"$H"&amp;$D200)</f>
        <v>0</v>
      </c>
      <c r="N200" s="5">
        <f t="shared" ca="1" si="39"/>
        <v>0</v>
      </c>
      <c r="O200" s="6">
        <f t="shared" ca="1" si="40"/>
        <v>0</v>
      </c>
      <c r="P200" s="5" cm="1">
        <f t="array" aca="1" ref="P200" ca="1">IF((INDIRECT($C200&amp;"!"&amp;"$D"&amp;$D200))="",,_xlfn.IFS(INDIRECT($C200&amp;"!"&amp;"$D"&amp;$D200)&gt;(2/3),INDIRECT($C200&amp;"!"&amp;"$E"&amp;$D200)-INDIRECT($C200&amp;"!"&amp;"$D"&amp;$D200),INDIRECT($C200&amp;"!"&amp;"$D"&amp;$D200)&lt;=(2/3),INDIRECT($C200&amp;"!"&amp;"$E"&amp;$D200)-Data!$H$4))+INDIRECT($C200&amp;"!"&amp;"$J"&amp;$D200)</f>
        <v>0</v>
      </c>
      <c r="Q200" s="4">
        <f t="shared" ca="1" si="41"/>
        <v>0</v>
      </c>
      <c r="R200" s="6">
        <f t="shared" ca="1" si="42"/>
        <v>0</v>
      </c>
      <c r="S200" s="4">
        <f ca="1">IF(VLOOKUP(A200,Data!B:E,4)&gt;=2,K200,N200+Q200)</f>
        <v>0</v>
      </c>
      <c r="T200" s="4">
        <f ca="1">IF(VLOOKUP(A200,Data!B:E,4)&gt;=2,,K200-N200-Q200)</f>
        <v>0</v>
      </c>
      <c r="V200" t="str">
        <f t="shared" ca="1" si="90"/>
        <v>Non</v>
      </c>
      <c r="W200" cm="1">
        <f t="array" aca="1" ref="W200" ca="1">_xlfn.IFS(AND(INDIRECT($C200&amp;"!"&amp;"$G"&amp;$D200)-INDIRECT($C200&amp;"!"&amp;"$F"&amp;$D200)&lt;0.5,INDIRECT($C200&amp;"!"&amp;"$G"&amp;$D200)=1,INDIRECT($C201&amp;"!"&amp;"$F"&amp;$D201)=0),0,AND(INDIRECT($C199&amp;"!"&amp;"$G"&amp;$D199)-INDIRECT($C199&amp;"!"&amp;"$F"&amp;$D199)&lt;0.5,INDIRECT($C199&amp;"!"&amp;"$G"&amp;$D199)=1,INDIRECT($C200&amp;"!"&amp;"$F"&amp;$D200)=0),INDIRECT($C199&amp;"!"&amp;"$F"&amp;$D199),AND(INDIRECT($C199&amp;"!"&amp;"$G"&amp;$D199)-INDIRECT($C199&amp;"!"&amp;"$F"&amp;$D199)&lt;=0.5,INDIRECT($C199&amp;"!"&amp;"$G"&amp;$D199)=1,INDIRECT($C200&amp;"!"&amp;"$F"&amp;$D200)=0),Calculs!X199,AND(INDIRECT($C200&amp;"!"&amp;"$F"&amp;$D200)=0,INDIRECT($C199&amp;"!"&amp;"$G"&amp;$D199)=1),AH199,TRUE,INDIRECT($C200&amp;"!"&amp;"$F"&amp;$D200))</f>
        <v>0</v>
      </c>
      <c r="X200" cm="1">
        <f t="array" aca="1" ref="X200" ca="1">IF(AND(INDIRECT($C200&amp;"!"&amp;"$G"&amp;$D200)-INDIRECT($C200&amp;"!"&amp;"$F"&amp;$D200)&lt;0.5,INDIRECT($C200&amp;"!"&amp;"$G"&amp;$D200)=1,INDIRECT($C201&amp;"!"&amp;"$F"&amp;$D201)=0),0,IF(OR(INDIRECT($C200&amp;"!"&amp;"$G"&amp;$D200)=1,AND(INDIRECT($C200&amp;"!"&amp;"$G"&amp;$D200)&lt;&gt;1,INDIRECT($C200&amp;"!"&amp;"$G"&amp;$D200)&gt;Calculs!W200+0.5)),Calculs!W200+0.5,INDIRECT($C200&amp;"!"&amp;"$G"&amp;$D200)+ROUND(W200,0)))</f>
        <v>0</v>
      </c>
      <c r="Y200">
        <f t="shared" ca="1" si="91"/>
        <v>0</v>
      </c>
      <c r="Z200" cm="1">
        <f t="array" aca="1" ref="Z200" ca="1">IF(AND(W200=INT(W200),INDIRECT($C200&amp;"!"&amp;"$F"&amp;$D200)&lt;&gt;""),W200+1,ROUNDUP(W200,0))</f>
        <v>0</v>
      </c>
      <c r="AA200">
        <f t="shared" ca="1" si="92"/>
        <v>0</v>
      </c>
      <c r="AB200" t="str">
        <f t="shared" ca="1" si="93"/>
        <v>Oui</v>
      </c>
      <c r="AC200">
        <f t="shared" ca="1" si="94"/>
        <v>0</v>
      </c>
      <c r="AD200" t="str">
        <f t="shared" ca="1" si="86"/>
        <v>Oui</v>
      </c>
      <c r="AE200" t="str">
        <f t="shared" ca="1" si="95"/>
        <v/>
      </c>
      <c r="AF200" t="str">
        <f t="shared" ca="1" si="96"/>
        <v>Non</v>
      </c>
      <c r="AG200" cm="1">
        <f t="array" aca="1" ref="AG200" ca="1">IF(INDIRECT($C200&amp;"!"&amp;"$G"&amp;$D200)-INDIRECT($C200&amp;"!"&amp;"$F"&amp;$D200)&lt;=0.5,0,IF(AND(INDIRECT($C200&amp;"!"&amp;"$F"&amp;$D200)=0,INDIRECT($C199&amp;"!"&amp;"$G"&amp;$D199)=1),X200,INDIRECT($C200&amp;"!"&amp;"$F"&amp;$D200)))</f>
        <v>0</v>
      </c>
      <c r="AH200" cm="1">
        <f t="array" aca="1" ref="AH200" ca="1">IF(INDIRECT($C200&amp;"!"&amp;"$G"&amp;$D200)-INDIRECT($C200&amp;"!"&amp;"$F"&amp;$D200)&lt;=0.5,0,IF(OR(INDIRECT($C200&amp;"!"&amp;"$G"&amp;$D200)=1,AND(INDIRECT($C200&amp;"!"&amp;"$G"&amp;$D200)&lt;&gt;1,INDIRECT($C200&amp;"!"&amp;"$G"&amp;$D200)&gt;Calculs!AG200+0.5)),Calculs!AG200+0.5,INDIRECT($C200&amp;"!"&amp;"$G"&amp;$D200)+ROUND(AG200,0)))</f>
        <v>0</v>
      </c>
      <c r="AI200">
        <f t="shared" ca="1" si="97"/>
        <v>0</v>
      </c>
      <c r="AJ200" cm="1">
        <f t="array" aca="1" ref="AJ200" ca="1">IF(AND(AG200=INT(AG200),INDIRECT($C200&amp;"!"&amp;"$F"&amp;$D200)&lt;&gt;""),AG200+1,ROUNDUP(AG200,0))</f>
        <v>0</v>
      </c>
      <c r="AK200">
        <f t="shared" ca="1" si="98"/>
        <v>0</v>
      </c>
      <c r="AL200" t="str">
        <f t="shared" ca="1" si="99"/>
        <v>Oui</v>
      </c>
      <c r="AM200">
        <f t="shared" ca="1" si="100"/>
        <v>0</v>
      </c>
      <c r="AN200" t="str">
        <f t="shared" ca="1" si="87"/>
        <v>Oui</v>
      </c>
      <c r="AO200" t="str">
        <f t="shared" ca="1" si="101"/>
        <v/>
      </c>
    </row>
    <row r="201" spans="1:41" x14ac:dyDescent="0.25">
      <c r="A201">
        <v>199</v>
      </c>
      <c r="B201">
        <f ca="1">Data!E201</f>
        <v>1</v>
      </c>
      <c r="C201" t="s">
        <v>114</v>
      </c>
      <c r="D201">
        <v>22</v>
      </c>
      <c r="E201" t="str">
        <f t="shared" ca="1" si="37"/>
        <v>Non</v>
      </c>
      <c r="F201" t="str">
        <f ca="1">IF(Data!$D201&gt;=3,"Oui","Non")</f>
        <v>Non</v>
      </c>
      <c r="G201" s="4" t="str" cm="1">
        <f t="array" aca="1" ref="G201" ca="1">IF(OR(AND(Data!$E201=4,ISBLANK(INDIRECT($C201&amp;"!"&amp;"$D"&amp;$D201&amp;":$I"&amp;$D201))),$E201="Oui"),_xlfn.SWITCH(Informations!$E$10,"Oui",0.5,"Non",0.4,"Erreur"),"NA")</f>
        <v>NA</v>
      </c>
      <c r="H201" s="14" cm="1">
        <f t="array" aca="1" ref="H201" ca="1">_xlfn.SWITCH($G201,"NA",(INDIRECT($C201&amp;"!"&amp;"$E"&amp;$D201))-(INDIRECT($C201&amp;"!"&amp;"$D"&amp;$D201)),0.4,$G201,0.5,$G201,"Erreur","Erreur","Erreur")</f>
        <v>0</v>
      </c>
      <c r="I201" cm="1">
        <f t="array" aca="1" ref="I201" ca="1">IF($G201="NA",INDIRECT($C201&amp;"!"&amp;"$H"&amp;$D201)+INDIRECT($C201&amp;"!"&amp;"$I"&amp;$D201)+INDIRECT($C201&amp;"!"&amp;"$J"&amp;$D201),0)</f>
        <v>0</v>
      </c>
      <c r="J201" cm="1">
        <f t="array" aca="1" ref="J201" ca="1">IF($G201="NA",(INDIRECT($C201&amp;"!"&amp;"$K"&amp;$D201)),0)</f>
        <v>0</v>
      </c>
      <c r="K201" s="4">
        <f t="shared" ca="1" si="89"/>
        <v>0</v>
      </c>
      <c r="L201" s="3">
        <f t="shared" ca="1" si="38"/>
        <v>0</v>
      </c>
      <c r="M201" s="5" cm="1">
        <f t="array" aca="1" ref="M201" ca="1">IF((INDIRECT($C201&amp;"!"&amp;"$D"&amp;$D201))="",,_xlfn.IFS(INDIRECT($C201&amp;"!"&amp;"$E"&amp;$D201)&lt;(1/3),INDIRECT($C201&amp;"!"&amp;"$E"&amp;$D201)-INDIRECT($C201&amp;"!"&amp;"$D"&amp;$D201),INDIRECT($C201&amp;"!"&amp;"$E"&amp;$D201)&gt;=(1/3),Data!$H$3-(INDIRECT($C201&amp;"!"&amp;"$D"&amp;$D201))))+INDIRECT($C201&amp;"!"&amp;"$H"&amp;$D201)</f>
        <v>0</v>
      </c>
      <c r="N201" s="5">
        <f t="shared" ca="1" si="39"/>
        <v>0</v>
      </c>
      <c r="O201" s="6">
        <f t="shared" ca="1" si="40"/>
        <v>0</v>
      </c>
      <c r="P201" s="5" cm="1">
        <f t="array" aca="1" ref="P201" ca="1">IF((INDIRECT($C201&amp;"!"&amp;"$D"&amp;$D201))="",,_xlfn.IFS(INDIRECT($C201&amp;"!"&amp;"$D"&amp;$D201)&gt;(2/3),INDIRECT($C201&amp;"!"&amp;"$E"&amp;$D201)-INDIRECT($C201&amp;"!"&amp;"$D"&amp;$D201),INDIRECT($C201&amp;"!"&amp;"$D"&amp;$D201)&lt;=(2/3),INDIRECT($C201&amp;"!"&amp;"$E"&amp;$D201)-Data!$H$4))+INDIRECT($C201&amp;"!"&amp;"$J"&amp;$D201)</f>
        <v>0</v>
      </c>
      <c r="Q201" s="4">
        <f t="shared" ca="1" si="41"/>
        <v>0</v>
      </c>
      <c r="R201" s="6">
        <f t="shared" ca="1" si="42"/>
        <v>0</v>
      </c>
      <c r="S201" s="4">
        <f ca="1">IF(VLOOKUP(A201,Data!B:E,4)&gt;=2,K201,N201+Q201)</f>
        <v>0</v>
      </c>
      <c r="T201" s="4">
        <f ca="1">IF(VLOOKUP(A201,Data!B:E,4)&gt;=2,,K201-N201-Q201)</f>
        <v>0</v>
      </c>
      <c r="U201" s="4">
        <f t="shared" ref="U201" ca="1" si="102">SUM(K195:K201)</f>
        <v>0</v>
      </c>
      <c r="V201" t="str">
        <f t="shared" ca="1" si="90"/>
        <v>Non</v>
      </c>
      <c r="W201" cm="1">
        <f t="array" aca="1" ref="W201" ca="1">_xlfn.IFS(AND(INDIRECT($C201&amp;"!"&amp;"$G"&amp;$D201)-INDIRECT($C201&amp;"!"&amp;"$F"&amp;$D201)&lt;0.5,INDIRECT($C201&amp;"!"&amp;"$G"&amp;$D201)=1,INDIRECT($C202&amp;"!"&amp;"$F"&amp;$D202)=0),0,AND(INDIRECT($C200&amp;"!"&amp;"$G"&amp;$D200)-INDIRECT($C200&amp;"!"&amp;"$F"&amp;$D200)&lt;0.5,INDIRECT($C200&amp;"!"&amp;"$G"&amp;$D200)=1,INDIRECT($C201&amp;"!"&amp;"$F"&amp;$D201)=0),INDIRECT($C200&amp;"!"&amp;"$F"&amp;$D200),AND(INDIRECT($C200&amp;"!"&amp;"$G"&amp;$D200)-INDIRECT($C200&amp;"!"&amp;"$F"&amp;$D200)&lt;=0.5,INDIRECT($C200&amp;"!"&amp;"$G"&amp;$D200)=1,INDIRECT($C201&amp;"!"&amp;"$F"&amp;$D201)=0),Calculs!X200,AND(INDIRECT($C201&amp;"!"&amp;"$F"&amp;$D201)=0,INDIRECT($C200&amp;"!"&amp;"$G"&amp;$D200)=1),AH200,TRUE,INDIRECT($C201&amp;"!"&amp;"$F"&amp;$D201))</f>
        <v>0</v>
      </c>
      <c r="X201" cm="1">
        <f t="array" aca="1" ref="X201" ca="1">IF(AND(INDIRECT($C201&amp;"!"&amp;"$G"&amp;$D201)-INDIRECT($C201&amp;"!"&amp;"$F"&amp;$D201)&lt;0.5,INDIRECT($C201&amp;"!"&amp;"$G"&amp;$D201)=1,INDIRECT($C202&amp;"!"&amp;"$F"&amp;$D202)=0),0,IF(OR(INDIRECT($C201&amp;"!"&amp;"$G"&amp;$D201)=1,AND(INDIRECT($C201&amp;"!"&amp;"$G"&amp;$D201)&lt;&gt;1,INDIRECT($C201&amp;"!"&amp;"$G"&amp;$D201)&gt;Calculs!W201+0.5)),Calculs!W201+0.5,INDIRECT($C201&amp;"!"&amp;"$G"&amp;$D201)+ROUND(W201,0)))</f>
        <v>0</v>
      </c>
      <c r="Y201">
        <f t="shared" ca="1" si="91"/>
        <v>0</v>
      </c>
      <c r="Z201" cm="1">
        <f t="array" aca="1" ref="Z201" ca="1">IF(AND(W201=INT(W201),INDIRECT($C201&amp;"!"&amp;"$F"&amp;$D201)&lt;&gt;""),W201+1,ROUNDUP(W201,0))</f>
        <v>0</v>
      </c>
      <c r="AA201">
        <f t="shared" ca="1" si="92"/>
        <v>0</v>
      </c>
      <c r="AB201" t="str">
        <f t="shared" ca="1" si="93"/>
        <v>Oui</v>
      </c>
      <c r="AC201">
        <f t="shared" ca="1" si="94"/>
        <v>0</v>
      </c>
      <c r="AD201" t="str">
        <f t="shared" ca="1" si="86"/>
        <v>Oui</v>
      </c>
      <c r="AE201" t="str">
        <f t="shared" ca="1" si="95"/>
        <v/>
      </c>
      <c r="AF201" t="str">
        <f t="shared" ca="1" si="96"/>
        <v>Non</v>
      </c>
      <c r="AG201" cm="1">
        <f t="array" aca="1" ref="AG201" ca="1">IF(INDIRECT($C201&amp;"!"&amp;"$G"&amp;$D201)-INDIRECT($C201&amp;"!"&amp;"$F"&amp;$D201)&lt;=0.5,0,IF(AND(INDIRECT($C201&amp;"!"&amp;"$F"&amp;$D201)=0,INDIRECT($C200&amp;"!"&amp;"$G"&amp;$D200)=1),X201,INDIRECT($C201&amp;"!"&amp;"$F"&amp;$D201)))</f>
        <v>0</v>
      </c>
      <c r="AH201" cm="1">
        <f t="array" aca="1" ref="AH201" ca="1">IF(INDIRECT($C201&amp;"!"&amp;"$G"&amp;$D201)-INDIRECT($C201&amp;"!"&amp;"$F"&amp;$D201)&lt;=0.5,0,IF(OR(INDIRECT($C201&amp;"!"&amp;"$G"&amp;$D201)=1,AND(INDIRECT($C201&amp;"!"&amp;"$G"&amp;$D201)&lt;&gt;1,INDIRECT($C201&amp;"!"&amp;"$G"&amp;$D201)&gt;Calculs!AG201+0.5)),Calculs!AG201+0.5,INDIRECT($C201&amp;"!"&amp;"$G"&amp;$D201)+ROUND(AG201,0)))</f>
        <v>0</v>
      </c>
      <c r="AI201">
        <f t="shared" ca="1" si="97"/>
        <v>0</v>
      </c>
      <c r="AJ201" cm="1">
        <f t="array" aca="1" ref="AJ201" ca="1">IF(AND(AG201=INT(AG201),INDIRECT($C201&amp;"!"&amp;"$F"&amp;$D201)&lt;&gt;""),AG201+1,ROUNDUP(AG201,0))</f>
        <v>0</v>
      </c>
      <c r="AK201">
        <f t="shared" ca="1" si="98"/>
        <v>0</v>
      </c>
      <c r="AL201" t="str">
        <f t="shared" ca="1" si="99"/>
        <v>Oui</v>
      </c>
      <c r="AM201">
        <f t="shared" ca="1" si="100"/>
        <v>0</v>
      </c>
      <c r="AN201" t="str">
        <f t="shared" ca="1" si="87"/>
        <v>Oui</v>
      </c>
      <c r="AO201" t="str">
        <f t="shared" ca="1" si="101"/>
        <v/>
      </c>
    </row>
    <row r="202" spans="1:41" x14ac:dyDescent="0.25">
      <c r="A202">
        <v>200</v>
      </c>
      <c r="B202">
        <f ca="1">Data!E202</f>
        <v>1</v>
      </c>
      <c r="C202" t="s">
        <v>114</v>
      </c>
      <c r="D202">
        <v>23</v>
      </c>
      <c r="E202" t="str">
        <f t="shared" ca="1" si="37"/>
        <v>Non</v>
      </c>
      <c r="F202" t="str">
        <f ca="1">IF(Data!$D202&gt;=3,"Oui","Non")</f>
        <v>Non</v>
      </c>
      <c r="G202" s="4" t="str" cm="1">
        <f t="array" aca="1" ref="G202" ca="1">IF(OR(AND(Data!$E202=4,ISBLANK(INDIRECT($C202&amp;"!"&amp;"$D"&amp;$D202&amp;":$I"&amp;$D202))),$E202="Oui"),_xlfn.SWITCH(Informations!$E$10,"Oui",0.5,"Non",0.4,"Erreur"),"NA")</f>
        <v>NA</v>
      </c>
      <c r="H202" s="14" cm="1">
        <f t="array" aca="1" ref="H202" ca="1">_xlfn.SWITCH($G202,"NA",(INDIRECT($C202&amp;"!"&amp;"$E"&amp;$D202))-(INDIRECT($C202&amp;"!"&amp;"$D"&amp;$D202)),0.4,$G202,0.5,$G202,"Erreur","Erreur","Erreur")</f>
        <v>0</v>
      </c>
      <c r="I202" cm="1">
        <f t="array" aca="1" ref="I202" ca="1">IF($G202="NA",INDIRECT($C202&amp;"!"&amp;"$H"&amp;$D202)+INDIRECT($C202&amp;"!"&amp;"$I"&amp;$D202)+INDIRECT($C202&amp;"!"&amp;"$J"&amp;$D202),0)</f>
        <v>0</v>
      </c>
      <c r="J202" cm="1">
        <f t="array" aca="1" ref="J202" ca="1">IF($G202="NA",(INDIRECT($C202&amp;"!"&amp;"$K"&amp;$D202)),0)</f>
        <v>0</v>
      </c>
      <c r="K202" s="4">
        <f t="shared" ca="1" si="89"/>
        <v>0</v>
      </c>
      <c r="L202" s="3">
        <f t="shared" ca="1" si="38"/>
        <v>0</v>
      </c>
      <c r="M202" s="5" cm="1">
        <f t="array" aca="1" ref="M202" ca="1">IF((INDIRECT($C202&amp;"!"&amp;"$D"&amp;$D202))="",,_xlfn.IFS(INDIRECT($C202&amp;"!"&amp;"$E"&amp;$D202)&lt;(1/3),INDIRECT($C202&amp;"!"&amp;"$E"&amp;$D202)-INDIRECT($C202&amp;"!"&amp;"$D"&amp;$D202),INDIRECT($C202&amp;"!"&amp;"$E"&amp;$D202)&gt;=(1/3),Data!$H$3-(INDIRECT($C202&amp;"!"&amp;"$D"&amp;$D202))))+INDIRECT($C202&amp;"!"&amp;"$H"&amp;$D202)</f>
        <v>0</v>
      </c>
      <c r="N202" s="5">
        <f t="shared" ca="1" si="39"/>
        <v>0</v>
      </c>
      <c r="O202" s="6">
        <f t="shared" ca="1" si="40"/>
        <v>0</v>
      </c>
      <c r="P202" s="5" cm="1">
        <f t="array" aca="1" ref="P202" ca="1">IF((INDIRECT($C202&amp;"!"&amp;"$D"&amp;$D202))="",,_xlfn.IFS(INDIRECT($C202&amp;"!"&amp;"$D"&amp;$D202)&gt;(2/3),INDIRECT($C202&amp;"!"&amp;"$E"&amp;$D202)-INDIRECT($C202&amp;"!"&amp;"$D"&amp;$D202),INDIRECT($C202&amp;"!"&amp;"$D"&amp;$D202)&lt;=(2/3),INDIRECT($C202&amp;"!"&amp;"$E"&amp;$D202)-Data!$H$4))+INDIRECT($C202&amp;"!"&amp;"$J"&amp;$D202)</f>
        <v>0</v>
      </c>
      <c r="Q202" s="4">
        <f t="shared" ca="1" si="41"/>
        <v>0</v>
      </c>
      <c r="R202" s="6">
        <f t="shared" ca="1" si="42"/>
        <v>0</v>
      </c>
      <c r="S202" s="4">
        <f ca="1">IF(VLOOKUP(A202,Data!B:E,4)&gt;=2,K202,N202+Q202)</f>
        <v>0</v>
      </c>
      <c r="T202" s="4">
        <f ca="1">IF(VLOOKUP(A202,Data!B:E,4)&gt;=2,,K202-N202-Q202)</f>
        <v>0</v>
      </c>
      <c r="V202" t="str">
        <f t="shared" ca="1" si="90"/>
        <v>Non</v>
      </c>
      <c r="W202" cm="1">
        <f t="array" aca="1" ref="W202" ca="1">_xlfn.IFS(AND(INDIRECT($C202&amp;"!"&amp;"$G"&amp;$D202)-INDIRECT($C202&amp;"!"&amp;"$F"&amp;$D202)&lt;0.5,INDIRECT($C202&amp;"!"&amp;"$G"&amp;$D202)=1,INDIRECT($C203&amp;"!"&amp;"$F"&amp;$D203)=0),0,AND(INDIRECT($C201&amp;"!"&amp;"$G"&amp;$D201)-INDIRECT($C201&amp;"!"&amp;"$F"&amp;$D201)&lt;0.5,INDIRECT($C201&amp;"!"&amp;"$G"&amp;$D201)=1,INDIRECT($C202&amp;"!"&amp;"$F"&amp;$D202)=0),INDIRECT($C201&amp;"!"&amp;"$F"&amp;$D201),AND(INDIRECT($C201&amp;"!"&amp;"$G"&amp;$D201)-INDIRECT($C201&amp;"!"&amp;"$F"&amp;$D201)&lt;=0.5,INDIRECT($C201&amp;"!"&amp;"$G"&amp;$D201)=1,INDIRECT($C202&amp;"!"&amp;"$F"&amp;$D202)=0),Calculs!X201,AND(INDIRECT($C202&amp;"!"&amp;"$F"&amp;$D202)=0,INDIRECT($C201&amp;"!"&amp;"$G"&amp;$D201)=1),AH201,TRUE,INDIRECT($C202&amp;"!"&amp;"$F"&amp;$D202))</f>
        <v>0</v>
      </c>
      <c r="X202" cm="1">
        <f t="array" aca="1" ref="X202" ca="1">IF(AND(INDIRECT($C202&amp;"!"&amp;"$G"&amp;$D202)-INDIRECT($C202&amp;"!"&amp;"$F"&amp;$D202)&lt;0.5,INDIRECT($C202&amp;"!"&amp;"$G"&amp;$D202)=1,INDIRECT($C203&amp;"!"&amp;"$F"&amp;$D203)=0),0,IF(OR(INDIRECT($C202&amp;"!"&amp;"$G"&amp;$D202)=1,AND(INDIRECT($C202&amp;"!"&amp;"$G"&amp;$D202)&lt;&gt;1,INDIRECT($C202&amp;"!"&amp;"$G"&amp;$D202)&gt;Calculs!W202+0.5)),Calculs!W202+0.5,INDIRECT($C202&amp;"!"&amp;"$G"&amp;$D202)+ROUND(W202,0)))</f>
        <v>0</v>
      </c>
      <c r="Y202">
        <f t="shared" ca="1" si="91"/>
        <v>0</v>
      </c>
      <c r="Z202" cm="1">
        <f t="array" aca="1" ref="Z202" ca="1">IF(AND(W202=INT(W202),INDIRECT($C202&amp;"!"&amp;"$F"&amp;$D202)&lt;&gt;""),W202+1,ROUNDUP(W202,0))</f>
        <v>0</v>
      </c>
      <c r="AA202">
        <f t="shared" ca="1" si="92"/>
        <v>0</v>
      </c>
      <c r="AB202" t="str">
        <f t="shared" ca="1" si="93"/>
        <v>Oui</v>
      </c>
      <c r="AC202">
        <f t="shared" ca="1" si="94"/>
        <v>0</v>
      </c>
      <c r="AD202" t="str">
        <f t="shared" ca="1" si="86"/>
        <v>Oui</v>
      </c>
      <c r="AE202" t="str">
        <f t="shared" ca="1" si="95"/>
        <v/>
      </c>
      <c r="AF202" t="str">
        <f t="shared" ca="1" si="96"/>
        <v>Non</v>
      </c>
      <c r="AG202" cm="1">
        <f t="array" aca="1" ref="AG202" ca="1">IF(INDIRECT($C202&amp;"!"&amp;"$G"&amp;$D202)-INDIRECT($C202&amp;"!"&amp;"$F"&amp;$D202)&lt;=0.5,0,IF(AND(INDIRECT($C202&amp;"!"&amp;"$F"&amp;$D202)=0,INDIRECT($C201&amp;"!"&amp;"$G"&amp;$D201)=1),X202,INDIRECT($C202&amp;"!"&amp;"$F"&amp;$D202)))</f>
        <v>0</v>
      </c>
      <c r="AH202" cm="1">
        <f t="array" aca="1" ref="AH202" ca="1">IF(INDIRECT($C202&amp;"!"&amp;"$G"&amp;$D202)-INDIRECT($C202&amp;"!"&amp;"$F"&amp;$D202)&lt;=0.5,0,IF(OR(INDIRECT($C202&amp;"!"&amp;"$G"&amp;$D202)=1,AND(INDIRECT($C202&amp;"!"&amp;"$G"&amp;$D202)&lt;&gt;1,INDIRECT($C202&amp;"!"&amp;"$G"&amp;$D202)&gt;Calculs!AG202+0.5)),Calculs!AG202+0.5,INDIRECT($C202&amp;"!"&amp;"$G"&amp;$D202)+ROUND(AG202,0)))</f>
        <v>0</v>
      </c>
      <c r="AI202">
        <f t="shared" ca="1" si="97"/>
        <v>0</v>
      </c>
      <c r="AJ202" cm="1">
        <f t="array" aca="1" ref="AJ202" ca="1">IF(AND(AG202=INT(AG202),INDIRECT($C202&amp;"!"&amp;"$F"&amp;$D202)&lt;&gt;""),AG202+1,ROUNDUP(AG202,0))</f>
        <v>0</v>
      </c>
      <c r="AK202">
        <f t="shared" ca="1" si="98"/>
        <v>0</v>
      </c>
      <c r="AL202" t="str">
        <f t="shared" ca="1" si="99"/>
        <v>Oui</v>
      </c>
      <c r="AM202">
        <f t="shared" ca="1" si="100"/>
        <v>0</v>
      </c>
      <c r="AN202" t="str">
        <f t="shared" ca="1" si="87"/>
        <v>Oui</v>
      </c>
      <c r="AO202" t="str">
        <f t="shared" ca="1" si="101"/>
        <v/>
      </c>
    </row>
    <row r="203" spans="1:41" x14ac:dyDescent="0.25">
      <c r="A203">
        <v>201</v>
      </c>
      <c r="B203">
        <f ca="1">Data!E203</f>
        <v>1</v>
      </c>
      <c r="C203" t="s">
        <v>114</v>
      </c>
      <c r="D203">
        <v>24</v>
      </c>
      <c r="E203" t="str">
        <f t="shared" ca="1" si="37"/>
        <v>Non</v>
      </c>
      <c r="F203" t="str">
        <f ca="1">IF(Data!$D203&gt;=3,"Oui","Non")</f>
        <v>Non</v>
      </c>
      <c r="G203" s="4" t="str" cm="1">
        <f t="array" aca="1" ref="G203" ca="1">IF(OR(AND(Data!$E203=4,ISBLANK(INDIRECT($C203&amp;"!"&amp;"$D"&amp;$D203&amp;":$I"&amp;$D203))),$E203="Oui"),_xlfn.SWITCH(Informations!$E$10,"Oui",0.5,"Non",0.4,"Erreur"),"NA")</f>
        <v>NA</v>
      </c>
      <c r="H203" s="14" cm="1">
        <f t="array" aca="1" ref="H203" ca="1">_xlfn.SWITCH($G203,"NA",(INDIRECT($C203&amp;"!"&amp;"$E"&amp;$D203))-(INDIRECT($C203&amp;"!"&amp;"$D"&amp;$D203)),0.4,$G203,0.5,$G203,"Erreur","Erreur","Erreur")</f>
        <v>0</v>
      </c>
      <c r="I203" cm="1">
        <f t="array" aca="1" ref="I203" ca="1">IF($G203="NA",INDIRECT($C203&amp;"!"&amp;"$H"&amp;$D203)+INDIRECT($C203&amp;"!"&amp;"$I"&amp;$D203)+INDIRECT($C203&amp;"!"&amp;"$J"&amp;$D203),0)</f>
        <v>0</v>
      </c>
      <c r="J203" cm="1">
        <f t="array" aca="1" ref="J203" ca="1">IF($G203="NA",(INDIRECT($C203&amp;"!"&amp;"$K"&amp;$D203)),0)</f>
        <v>0</v>
      </c>
      <c r="K203" s="4">
        <f t="shared" ca="1" si="89"/>
        <v>0</v>
      </c>
      <c r="L203" s="3">
        <f t="shared" ca="1" si="38"/>
        <v>0</v>
      </c>
      <c r="M203" s="5" cm="1">
        <f t="array" aca="1" ref="M203" ca="1">IF((INDIRECT($C203&amp;"!"&amp;"$D"&amp;$D203))="",,_xlfn.IFS(INDIRECT($C203&amp;"!"&amp;"$E"&amp;$D203)&lt;(1/3),INDIRECT($C203&amp;"!"&amp;"$E"&amp;$D203)-INDIRECT($C203&amp;"!"&amp;"$D"&amp;$D203),INDIRECT($C203&amp;"!"&amp;"$E"&amp;$D203)&gt;=(1/3),Data!$H$3-(INDIRECT($C203&amp;"!"&amp;"$D"&amp;$D203))))+INDIRECT($C203&amp;"!"&amp;"$H"&amp;$D203)</f>
        <v>0</v>
      </c>
      <c r="N203" s="5">
        <f t="shared" ca="1" si="39"/>
        <v>0</v>
      </c>
      <c r="O203" s="6">
        <f t="shared" ca="1" si="40"/>
        <v>0</v>
      </c>
      <c r="P203" s="5" cm="1">
        <f t="array" aca="1" ref="P203" ca="1">IF((INDIRECT($C203&amp;"!"&amp;"$D"&amp;$D203))="",,_xlfn.IFS(INDIRECT($C203&amp;"!"&amp;"$D"&amp;$D203)&gt;(2/3),INDIRECT($C203&amp;"!"&amp;"$E"&amp;$D203)-INDIRECT($C203&amp;"!"&amp;"$D"&amp;$D203),INDIRECT($C203&amp;"!"&amp;"$D"&amp;$D203)&lt;=(2/3),INDIRECT($C203&amp;"!"&amp;"$E"&amp;$D203)-Data!$H$4))+INDIRECT($C203&amp;"!"&amp;"$J"&amp;$D203)</f>
        <v>0</v>
      </c>
      <c r="Q203" s="4">
        <f t="shared" ca="1" si="41"/>
        <v>0</v>
      </c>
      <c r="R203" s="6">
        <f t="shared" ca="1" si="42"/>
        <v>0</v>
      </c>
      <c r="S203" s="4">
        <f ca="1">IF(VLOOKUP(A203,Data!B:E,4)&gt;=2,K203,N203+Q203)</f>
        <v>0</v>
      </c>
      <c r="T203" s="4">
        <f ca="1">IF(VLOOKUP(A203,Data!B:E,4)&gt;=2,,K203-N203-Q203)</f>
        <v>0</v>
      </c>
      <c r="V203" t="str">
        <f t="shared" ca="1" si="90"/>
        <v>Non</v>
      </c>
      <c r="W203" cm="1">
        <f t="array" aca="1" ref="W203" ca="1">_xlfn.IFS(AND(INDIRECT($C203&amp;"!"&amp;"$G"&amp;$D203)-INDIRECT($C203&amp;"!"&amp;"$F"&amp;$D203)&lt;0.5,INDIRECT($C203&amp;"!"&amp;"$G"&amp;$D203)=1,INDIRECT($C204&amp;"!"&amp;"$F"&amp;$D204)=0),0,AND(INDIRECT($C202&amp;"!"&amp;"$G"&amp;$D202)-INDIRECT($C202&amp;"!"&amp;"$F"&amp;$D202)&lt;0.5,INDIRECT($C202&amp;"!"&amp;"$G"&amp;$D202)=1,INDIRECT($C203&amp;"!"&amp;"$F"&amp;$D203)=0),INDIRECT($C202&amp;"!"&amp;"$F"&amp;$D202),AND(INDIRECT($C202&amp;"!"&amp;"$G"&amp;$D202)-INDIRECT($C202&amp;"!"&amp;"$F"&amp;$D202)&lt;=0.5,INDIRECT($C202&amp;"!"&amp;"$G"&amp;$D202)=1,INDIRECT($C203&amp;"!"&amp;"$F"&amp;$D203)=0),Calculs!X202,AND(INDIRECT($C203&amp;"!"&amp;"$F"&amp;$D203)=0,INDIRECT($C202&amp;"!"&amp;"$G"&amp;$D202)=1),AH202,TRUE,INDIRECT($C203&amp;"!"&amp;"$F"&amp;$D203))</f>
        <v>0</v>
      </c>
      <c r="X203" cm="1">
        <f t="array" aca="1" ref="X203" ca="1">IF(AND(INDIRECT($C203&amp;"!"&amp;"$G"&amp;$D203)-INDIRECT($C203&amp;"!"&amp;"$F"&amp;$D203)&lt;0.5,INDIRECT($C203&amp;"!"&amp;"$G"&amp;$D203)=1,INDIRECT($C204&amp;"!"&amp;"$F"&amp;$D204)=0),0,IF(OR(INDIRECT($C203&amp;"!"&amp;"$G"&amp;$D203)=1,AND(INDIRECT($C203&amp;"!"&amp;"$G"&amp;$D203)&lt;&gt;1,INDIRECT($C203&amp;"!"&amp;"$G"&amp;$D203)&gt;Calculs!W203+0.5)),Calculs!W203+0.5,INDIRECT($C203&amp;"!"&amp;"$G"&amp;$D203)+ROUND(W203,0)))</f>
        <v>0</v>
      </c>
      <c r="Y203">
        <f t="shared" ca="1" si="91"/>
        <v>0</v>
      </c>
      <c r="Z203" cm="1">
        <f t="array" aca="1" ref="Z203" ca="1">IF(AND(W203=INT(W203),INDIRECT($C203&amp;"!"&amp;"$F"&amp;$D203)&lt;&gt;""),W203+1,ROUNDUP(W203,0))</f>
        <v>0</v>
      </c>
      <c r="AA203">
        <f t="shared" ca="1" si="92"/>
        <v>0</v>
      </c>
      <c r="AB203" t="str">
        <f t="shared" ca="1" si="93"/>
        <v>Oui</v>
      </c>
      <c r="AC203">
        <f t="shared" ca="1" si="94"/>
        <v>0</v>
      </c>
      <c r="AD203" t="str">
        <f t="shared" ca="1" si="86"/>
        <v>Oui</v>
      </c>
      <c r="AE203" t="str">
        <f t="shared" ca="1" si="95"/>
        <v/>
      </c>
      <c r="AF203" t="str">
        <f t="shared" ca="1" si="96"/>
        <v>Non</v>
      </c>
      <c r="AG203" cm="1">
        <f t="array" aca="1" ref="AG203" ca="1">IF(INDIRECT($C203&amp;"!"&amp;"$G"&amp;$D203)-INDIRECT($C203&amp;"!"&amp;"$F"&amp;$D203)&lt;=0.5,0,IF(AND(INDIRECT($C203&amp;"!"&amp;"$F"&amp;$D203)=0,INDIRECT($C202&amp;"!"&amp;"$G"&amp;$D202)=1),X203,INDIRECT($C203&amp;"!"&amp;"$F"&amp;$D203)))</f>
        <v>0</v>
      </c>
      <c r="AH203" cm="1">
        <f t="array" aca="1" ref="AH203" ca="1">IF(INDIRECT($C203&amp;"!"&amp;"$G"&amp;$D203)-INDIRECT($C203&amp;"!"&amp;"$F"&amp;$D203)&lt;=0.5,0,IF(OR(INDIRECT($C203&amp;"!"&amp;"$G"&amp;$D203)=1,AND(INDIRECT($C203&amp;"!"&amp;"$G"&amp;$D203)&lt;&gt;1,INDIRECT($C203&amp;"!"&amp;"$G"&amp;$D203)&gt;Calculs!AG203+0.5)),Calculs!AG203+0.5,INDIRECT($C203&amp;"!"&amp;"$G"&amp;$D203)+ROUND(AG203,0)))</f>
        <v>0</v>
      </c>
      <c r="AI203">
        <f t="shared" ca="1" si="97"/>
        <v>0</v>
      </c>
      <c r="AJ203" cm="1">
        <f t="array" aca="1" ref="AJ203" ca="1">IF(AND(AG203=INT(AG203),INDIRECT($C203&amp;"!"&amp;"$F"&amp;$D203)&lt;&gt;""),AG203+1,ROUNDUP(AG203,0))</f>
        <v>0</v>
      </c>
      <c r="AK203">
        <f t="shared" ca="1" si="98"/>
        <v>0</v>
      </c>
      <c r="AL203" t="str">
        <f t="shared" ca="1" si="99"/>
        <v>Oui</v>
      </c>
      <c r="AM203">
        <f t="shared" ca="1" si="100"/>
        <v>0</v>
      </c>
      <c r="AN203" t="str">
        <f t="shared" ca="1" si="87"/>
        <v>Oui</v>
      </c>
      <c r="AO203" t="str">
        <f t="shared" ca="1" si="101"/>
        <v/>
      </c>
    </row>
    <row r="204" spans="1:41" x14ac:dyDescent="0.25">
      <c r="A204">
        <v>202</v>
      </c>
      <c r="B204">
        <f ca="1">Data!E204</f>
        <v>1</v>
      </c>
      <c r="C204" t="s">
        <v>114</v>
      </c>
      <c r="D204">
        <v>25</v>
      </c>
      <c r="E204" t="str">
        <f t="shared" ca="1" si="37"/>
        <v>Non</v>
      </c>
      <c r="F204" t="str">
        <f ca="1">IF(Data!$D204&gt;=3,"Oui","Non")</f>
        <v>Non</v>
      </c>
      <c r="G204" s="4" t="str" cm="1">
        <f t="array" aca="1" ref="G204" ca="1">IF(OR(AND(Data!$E204=4,ISBLANK(INDIRECT($C204&amp;"!"&amp;"$D"&amp;$D204&amp;":$I"&amp;$D204))),$E204="Oui"),_xlfn.SWITCH(Informations!$E$10,"Oui",0.5,"Non",0.4,"Erreur"),"NA")</f>
        <v>NA</v>
      </c>
      <c r="H204" s="14" cm="1">
        <f t="array" aca="1" ref="H204" ca="1">_xlfn.SWITCH($G204,"NA",(INDIRECT($C204&amp;"!"&amp;"$E"&amp;$D204))-(INDIRECT($C204&amp;"!"&amp;"$D"&amp;$D204)),0.4,$G204,0.5,$G204,"Erreur","Erreur","Erreur")</f>
        <v>0</v>
      </c>
      <c r="I204" cm="1">
        <f t="array" aca="1" ref="I204" ca="1">IF($G204="NA",INDIRECT($C204&amp;"!"&amp;"$H"&amp;$D204)+INDIRECT($C204&amp;"!"&amp;"$I"&amp;$D204)+INDIRECT($C204&amp;"!"&amp;"$J"&amp;$D204),0)</f>
        <v>0</v>
      </c>
      <c r="J204" cm="1">
        <f t="array" aca="1" ref="J204" ca="1">IF($G204="NA",(INDIRECT($C204&amp;"!"&amp;"$K"&amp;$D204)),0)</f>
        <v>0</v>
      </c>
      <c r="K204" s="4">
        <f t="shared" ca="1" si="89"/>
        <v>0</v>
      </c>
      <c r="L204" s="3">
        <f t="shared" ca="1" si="38"/>
        <v>0</v>
      </c>
      <c r="M204" s="5" cm="1">
        <f t="array" aca="1" ref="M204" ca="1">IF((INDIRECT($C204&amp;"!"&amp;"$D"&amp;$D204))="",,_xlfn.IFS(INDIRECT($C204&amp;"!"&amp;"$E"&amp;$D204)&lt;(1/3),INDIRECT($C204&amp;"!"&amp;"$E"&amp;$D204)-INDIRECT($C204&amp;"!"&amp;"$D"&amp;$D204),INDIRECT($C204&amp;"!"&amp;"$E"&amp;$D204)&gt;=(1/3),Data!$H$3-(INDIRECT($C204&amp;"!"&amp;"$D"&amp;$D204))))+INDIRECT($C204&amp;"!"&amp;"$H"&amp;$D204)</f>
        <v>0</v>
      </c>
      <c r="N204" s="5">
        <f t="shared" ca="1" si="39"/>
        <v>0</v>
      </c>
      <c r="O204" s="6">
        <f t="shared" ca="1" si="40"/>
        <v>0</v>
      </c>
      <c r="P204" s="5" cm="1">
        <f t="array" aca="1" ref="P204" ca="1">IF((INDIRECT($C204&amp;"!"&amp;"$D"&amp;$D204))="",,_xlfn.IFS(INDIRECT($C204&amp;"!"&amp;"$D"&amp;$D204)&gt;(2/3),INDIRECT($C204&amp;"!"&amp;"$E"&amp;$D204)-INDIRECT($C204&amp;"!"&amp;"$D"&amp;$D204),INDIRECT($C204&amp;"!"&amp;"$D"&amp;$D204)&lt;=(2/3),INDIRECT($C204&amp;"!"&amp;"$E"&amp;$D204)-Data!$H$4))+INDIRECT($C204&amp;"!"&amp;"$J"&amp;$D204)</f>
        <v>0</v>
      </c>
      <c r="Q204" s="4">
        <f t="shared" ca="1" si="41"/>
        <v>0</v>
      </c>
      <c r="R204" s="6">
        <f t="shared" ca="1" si="42"/>
        <v>0</v>
      </c>
      <c r="S204" s="4">
        <f ca="1">IF(VLOOKUP(A204,Data!B:E,4)&gt;=2,K204,N204+Q204)</f>
        <v>0</v>
      </c>
      <c r="T204" s="4">
        <f ca="1">IF(VLOOKUP(A204,Data!B:E,4)&gt;=2,,K204-N204-Q204)</f>
        <v>0</v>
      </c>
      <c r="V204" t="str">
        <f t="shared" ca="1" si="90"/>
        <v>Non</v>
      </c>
      <c r="W204" cm="1">
        <f t="array" aca="1" ref="W204" ca="1">_xlfn.IFS(AND(INDIRECT($C204&amp;"!"&amp;"$G"&amp;$D204)-INDIRECT($C204&amp;"!"&amp;"$F"&amp;$D204)&lt;0.5,INDIRECT($C204&amp;"!"&amp;"$G"&amp;$D204)=1,INDIRECT($C205&amp;"!"&amp;"$F"&amp;$D205)=0),0,AND(INDIRECT($C203&amp;"!"&amp;"$G"&amp;$D203)-INDIRECT($C203&amp;"!"&amp;"$F"&amp;$D203)&lt;0.5,INDIRECT($C203&amp;"!"&amp;"$G"&amp;$D203)=1,INDIRECT($C204&amp;"!"&amp;"$F"&amp;$D204)=0),INDIRECT($C203&amp;"!"&amp;"$F"&amp;$D203),AND(INDIRECT($C203&amp;"!"&amp;"$G"&amp;$D203)-INDIRECT($C203&amp;"!"&amp;"$F"&amp;$D203)&lt;=0.5,INDIRECT($C203&amp;"!"&amp;"$G"&amp;$D203)=1,INDIRECT($C204&amp;"!"&amp;"$F"&amp;$D204)=0),Calculs!X203,AND(INDIRECT($C204&amp;"!"&amp;"$F"&amp;$D204)=0,INDIRECT($C203&amp;"!"&amp;"$G"&amp;$D203)=1),AH203,TRUE,INDIRECT($C204&amp;"!"&amp;"$F"&amp;$D204))</f>
        <v>0</v>
      </c>
      <c r="X204" cm="1">
        <f t="array" aca="1" ref="X204" ca="1">IF(AND(INDIRECT($C204&amp;"!"&amp;"$G"&amp;$D204)-INDIRECT($C204&amp;"!"&amp;"$F"&amp;$D204)&lt;0.5,INDIRECT($C204&amp;"!"&amp;"$G"&amp;$D204)=1,INDIRECT($C205&amp;"!"&amp;"$F"&amp;$D205)=0),0,IF(OR(INDIRECT($C204&amp;"!"&amp;"$G"&amp;$D204)=1,AND(INDIRECT($C204&amp;"!"&amp;"$G"&amp;$D204)&lt;&gt;1,INDIRECT($C204&amp;"!"&amp;"$G"&amp;$D204)&gt;Calculs!W204+0.5)),Calculs!W204+0.5,INDIRECT($C204&amp;"!"&amp;"$G"&amp;$D204)+ROUND(W204,0)))</f>
        <v>0</v>
      </c>
      <c r="Y204">
        <f t="shared" ca="1" si="91"/>
        <v>0</v>
      </c>
      <c r="Z204" cm="1">
        <f t="array" aca="1" ref="Z204" ca="1">IF(AND(W204=INT(W204),INDIRECT($C204&amp;"!"&amp;"$F"&amp;$D204)&lt;&gt;""),W204+1,ROUNDUP(W204,0))</f>
        <v>0</v>
      </c>
      <c r="AA204">
        <f t="shared" ca="1" si="92"/>
        <v>0</v>
      </c>
      <c r="AB204" t="str">
        <f t="shared" ca="1" si="93"/>
        <v>Oui</v>
      </c>
      <c r="AC204">
        <f t="shared" ca="1" si="94"/>
        <v>0</v>
      </c>
      <c r="AD204" t="str">
        <f t="shared" ca="1" si="86"/>
        <v>Oui</v>
      </c>
      <c r="AE204" t="str">
        <f t="shared" ca="1" si="95"/>
        <v/>
      </c>
      <c r="AF204" t="str">
        <f t="shared" ca="1" si="96"/>
        <v>Non</v>
      </c>
      <c r="AG204" cm="1">
        <f t="array" aca="1" ref="AG204" ca="1">IF(INDIRECT($C204&amp;"!"&amp;"$G"&amp;$D204)-INDIRECT($C204&amp;"!"&amp;"$F"&amp;$D204)&lt;=0.5,0,IF(AND(INDIRECT($C204&amp;"!"&amp;"$F"&amp;$D204)=0,INDIRECT($C203&amp;"!"&amp;"$G"&amp;$D203)=1),X204,INDIRECT($C204&amp;"!"&amp;"$F"&amp;$D204)))</f>
        <v>0</v>
      </c>
      <c r="AH204" cm="1">
        <f t="array" aca="1" ref="AH204" ca="1">IF(INDIRECT($C204&amp;"!"&amp;"$G"&amp;$D204)-INDIRECT($C204&amp;"!"&amp;"$F"&amp;$D204)&lt;=0.5,0,IF(OR(INDIRECT($C204&amp;"!"&amp;"$G"&amp;$D204)=1,AND(INDIRECT($C204&amp;"!"&amp;"$G"&amp;$D204)&lt;&gt;1,INDIRECT($C204&amp;"!"&amp;"$G"&amp;$D204)&gt;Calculs!AG204+0.5)),Calculs!AG204+0.5,INDIRECT($C204&amp;"!"&amp;"$G"&amp;$D204)+ROUND(AG204,0)))</f>
        <v>0</v>
      </c>
      <c r="AI204">
        <f t="shared" ca="1" si="97"/>
        <v>0</v>
      </c>
      <c r="AJ204" cm="1">
        <f t="array" aca="1" ref="AJ204" ca="1">IF(AND(AG204=INT(AG204),INDIRECT($C204&amp;"!"&amp;"$F"&amp;$D204)&lt;&gt;""),AG204+1,ROUNDUP(AG204,0))</f>
        <v>0</v>
      </c>
      <c r="AK204">
        <f t="shared" ca="1" si="98"/>
        <v>0</v>
      </c>
      <c r="AL204" t="str">
        <f t="shared" ca="1" si="99"/>
        <v>Oui</v>
      </c>
      <c r="AM204">
        <f t="shared" ca="1" si="100"/>
        <v>0</v>
      </c>
      <c r="AN204" t="str">
        <f t="shared" ca="1" si="87"/>
        <v>Oui</v>
      </c>
      <c r="AO204" t="str">
        <f t="shared" ca="1" si="101"/>
        <v/>
      </c>
    </row>
    <row r="205" spans="1:41" x14ac:dyDescent="0.25">
      <c r="A205">
        <v>203</v>
      </c>
      <c r="B205">
        <f ca="1">Data!E205</f>
        <v>2</v>
      </c>
      <c r="C205" t="s">
        <v>114</v>
      </c>
      <c r="D205">
        <v>26</v>
      </c>
      <c r="E205" t="str">
        <f t="shared" ca="1" si="37"/>
        <v>Non</v>
      </c>
      <c r="F205" t="str">
        <f ca="1">IF(Data!$D205&gt;=3,"Oui","Non")</f>
        <v>Non</v>
      </c>
      <c r="G205" s="4" t="str" cm="1">
        <f t="array" aca="1" ref="G205" ca="1">IF(OR(AND(Data!$E205=4,ISBLANK(INDIRECT($C205&amp;"!"&amp;"$D"&amp;$D205&amp;":$I"&amp;$D205))),$E205="Oui"),_xlfn.SWITCH(Informations!$E$10,"Oui",0.5,"Non",0.4,"Erreur"),"NA")</f>
        <v>NA</v>
      </c>
      <c r="H205" s="14" cm="1">
        <f t="array" aca="1" ref="H205" ca="1">_xlfn.SWITCH($G205,"NA",(INDIRECT($C205&amp;"!"&amp;"$E"&amp;$D205))-(INDIRECT($C205&amp;"!"&amp;"$D"&amp;$D205)),0.4,$G205,0.5,$G205,"Erreur","Erreur","Erreur")</f>
        <v>0</v>
      </c>
      <c r="I205" cm="1">
        <f t="array" aca="1" ref="I205" ca="1">IF($G205="NA",INDIRECT($C205&amp;"!"&amp;"$H"&amp;$D205)+INDIRECT($C205&amp;"!"&amp;"$I"&amp;$D205)+INDIRECT($C205&amp;"!"&amp;"$J"&amp;$D205),0)</f>
        <v>0</v>
      </c>
      <c r="J205" cm="1">
        <f t="array" aca="1" ref="J205" ca="1">IF($G205="NA",(INDIRECT($C205&amp;"!"&amp;"$K"&amp;$D205)),0)</f>
        <v>0</v>
      </c>
      <c r="K205" s="4">
        <f t="shared" ca="1" si="89"/>
        <v>0</v>
      </c>
      <c r="L205" s="3">
        <f t="shared" ca="1" si="38"/>
        <v>0</v>
      </c>
      <c r="M205" s="5" cm="1">
        <f t="array" aca="1" ref="M205" ca="1">IF((INDIRECT($C205&amp;"!"&amp;"$D"&amp;$D205))="",,_xlfn.IFS(INDIRECT($C205&amp;"!"&amp;"$E"&amp;$D205)&lt;(1/3),INDIRECT($C205&amp;"!"&amp;"$E"&amp;$D205)-INDIRECT($C205&amp;"!"&amp;"$D"&amp;$D205),INDIRECT($C205&amp;"!"&amp;"$E"&amp;$D205)&gt;=(1/3),Data!$H$3-(INDIRECT($C205&amp;"!"&amp;"$D"&amp;$D205))))+INDIRECT($C205&amp;"!"&amp;"$H"&amp;$D205)</f>
        <v>0</v>
      </c>
      <c r="N205" s="5">
        <f t="shared" ca="1" si="39"/>
        <v>0</v>
      </c>
      <c r="O205" s="6">
        <f t="shared" ca="1" si="40"/>
        <v>0</v>
      </c>
      <c r="P205" s="5" cm="1">
        <f t="array" aca="1" ref="P205" ca="1">IF((INDIRECT($C205&amp;"!"&amp;"$D"&amp;$D205))="",,_xlfn.IFS(INDIRECT($C205&amp;"!"&amp;"$D"&amp;$D205)&gt;(2/3),INDIRECT($C205&amp;"!"&amp;"$E"&amp;$D205)-INDIRECT($C205&amp;"!"&amp;"$D"&amp;$D205),INDIRECT($C205&amp;"!"&amp;"$D"&amp;$D205)&lt;=(2/3),INDIRECT($C205&amp;"!"&amp;"$E"&amp;$D205)-Data!$H$4))+INDIRECT($C205&amp;"!"&amp;"$J"&amp;$D205)</f>
        <v>0</v>
      </c>
      <c r="Q205" s="4">
        <f t="shared" ca="1" si="41"/>
        <v>0</v>
      </c>
      <c r="R205" s="6">
        <f t="shared" ca="1" si="42"/>
        <v>0</v>
      </c>
      <c r="S205" s="4">
        <f ca="1">IF(VLOOKUP(A205,Data!B:E,4)&gt;=2,K205,N205+Q205)</f>
        <v>0</v>
      </c>
      <c r="T205" s="4">
        <f ca="1">IF(VLOOKUP(A205,Data!B:E,4)&gt;=2,,K205-N205-Q205)</f>
        <v>0</v>
      </c>
      <c r="V205" t="str">
        <f t="shared" ca="1" si="90"/>
        <v>Non</v>
      </c>
      <c r="W205" cm="1">
        <f t="array" aca="1" ref="W205" ca="1">_xlfn.IFS(AND(INDIRECT($C205&amp;"!"&amp;"$G"&amp;$D205)-INDIRECT($C205&amp;"!"&amp;"$F"&amp;$D205)&lt;0.5,INDIRECT($C205&amp;"!"&amp;"$G"&amp;$D205)=1,INDIRECT($C206&amp;"!"&amp;"$F"&amp;$D206)=0),0,AND(INDIRECT($C204&amp;"!"&amp;"$G"&amp;$D204)-INDIRECT($C204&amp;"!"&amp;"$F"&amp;$D204)&lt;0.5,INDIRECT($C204&amp;"!"&amp;"$G"&amp;$D204)=1,INDIRECT($C205&amp;"!"&amp;"$F"&amp;$D205)=0),INDIRECT($C204&amp;"!"&amp;"$F"&amp;$D204),AND(INDIRECT($C204&amp;"!"&amp;"$G"&amp;$D204)-INDIRECT($C204&amp;"!"&amp;"$F"&amp;$D204)&lt;=0.5,INDIRECT($C204&amp;"!"&amp;"$G"&amp;$D204)=1,INDIRECT($C205&amp;"!"&amp;"$F"&amp;$D205)=0),Calculs!X204,AND(INDIRECT($C205&amp;"!"&amp;"$F"&amp;$D205)=0,INDIRECT($C204&amp;"!"&amp;"$G"&amp;$D204)=1),AH204,TRUE,INDIRECT($C205&amp;"!"&amp;"$F"&amp;$D205))</f>
        <v>0</v>
      </c>
      <c r="X205" cm="1">
        <f t="array" aca="1" ref="X205" ca="1">IF(AND(INDIRECT($C205&amp;"!"&amp;"$G"&amp;$D205)-INDIRECT($C205&amp;"!"&amp;"$F"&amp;$D205)&lt;0.5,INDIRECT($C205&amp;"!"&amp;"$G"&amp;$D205)=1,INDIRECT($C206&amp;"!"&amp;"$F"&amp;$D206)=0),0,IF(OR(INDIRECT($C205&amp;"!"&amp;"$G"&amp;$D205)=1,AND(INDIRECT($C205&amp;"!"&amp;"$G"&amp;$D205)&lt;&gt;1,INDIRECT($C205&amp;"!"&amp;"$G"&amp;$D205)&gt;Calculs!W205+0.5)),Calculs!W205+0.5,INDIRECT($C205&amp;"!"&amp;"$G"&amp;$D205)+ROUND(W205,0)))</f>
        <v>0</v>
      </c>
      <c r="Y205">
        <f t="shared" ca="1" si="91"/>
        <v>0</v>
      </c>
      <c r="Z205" cm="1">
        <f t="array" aca="1" ref="Z205" ca="1">IF(AND(W205=INT(W205),INDIRECT($C205&amp;"!"&amp;"$F"&amp;$D205)&lt;&gt;""),W205+1,ROUNDUP(W205,0))</f>
        <v>0</v>
      </c>
      <c r="AA205">
        <f t="shared" ca="1" si="92"/>
        <v>0</v>
      </c>
      <c r="AB205" t="str">
        <f t="shared" ca="1" si="93"/>
        <v>Oui</v>
      </c>
      <c r="AC205">
        <f t="shared" ca="1" si="94"/>
        <v>0</v>
      </c>
      <c r="AD205" t="str">
        <f t="shared" ca="1" si="86"/>
        <v>Oui</v>
      </c>
      <c r="AE205" t="str">
        <f t="shared" ca="1" si="95"/>
        <v/>
      </c>
      <c r="AF205" t="str">
        <f t="shared" ca="1" si="96"/>
        <v>Non</v>
      </c>
      <c r="AG205" cm="1">
        <f t="array" aca="1" ref="AG205" ca="1">IF(INDIRECT($C205&amp;"!"&amp;"$G"&amp;$D205)-INDIRECT($C205&amp;"!"&amp;"$F"&amp;$D205)&lt;=0.5,0,IF(AND(INDIRECT($C205&amp;"!"&amp;"$F"&amp;$D205)=0,INDIRECT($C204&amp;"!"&amp;"$G"&amp;$D204)=1),X205,INDIRECT($C205&amp;"!"&amp;"$F"&amp;$D205)))</f>
        <v>0</v>
      </c>
      <c r="AH205" cm="1">
        <f t="array" aca="1" ref="AH205" ca="1">IF(INDIRECT($C205&amp;"!"&amp;"$G"&amp;$D205)-INDIRECT($C205&amp;"!"&amp;"$F"&amp;$D205)&lt;=0.5,0,IF(OR(INDIRECT($C205&amp;"!"&amp;"$G"&amp;$D205)=1,AND(INDIRECT($C205&amp;"!"&amp;"$G"&amp;$D205)&lt;&gt;1,INDIRECT($C205&amp;"!"&amp;"$G"&amp;$D205)&gt;Calculs!AG205+0.5)),Calculs!AG205+0.5,INDIRECT($C205&amp;"!"&amp;"$G"&amp;$D205)+ROUND(AG205,0)))</f>
        <v>0</v>
      </c>
      <c r="AI205">
        <f t="shared" ca="1" si="97"/>
        <v>0</v>
      </c>
      <c r="AJ205" cm="1">
        <f t="array" aca="1" ref="AJ205" ca="1">IF(AND(AG205=INT(AG205),INDIRECT($C205&amp;"!"&amp;"$F"&amp;$D205)&lt;&gt;""),AG205+1,ROUNDUP(AG205,0))</f>
        <v>0</v>
      </c>
      <c r="AK205">
        <f t="shared" ca="1" si="98"/>
        <v>0</v>
      </c>
      <c r="AL205" t="str">
        <f t="shared" ca="1" si="99"/>
        <v>Oui</v>
      </c>
      <c r="AM205">
        <f t="shared" ca="1" si="100"/>
        <v>0</v>
      </c>
      <c r="AN205" t="str">
        <f t="shared" ca="1" si="87"/>
        <v>Oui</v>
      </c>
      <c r="AO205" t="str">
        <f t="shared" ca="1" si="101"/>
        <v/>
      </c>
    </row>
    <row r="206" spans="1:41" x14ac:dyDescent="0.25">
      <c r="A206">
        <v>204</v>
      </c>
      <c r="B206">
        <f ca="1">Data!E206</f>
        <v>3</v>
      </c>
      <c r="C206" t="s">
        <v>114</v>
      </c>
      <c r="D206">
        <v>27</v>
      </c>
      <c r="E206" t="str">
        <f t="shared" ca="1" si="37"/>
        <v>Non</v>
      </c>
      <c r="F206" t="str">
        <f ca="1">IF(Data!$D206&gt;=3,"Oui","Non")</f>
        <v>Non</v>
      </c>
      <c r="G206" s="4" t="str" cm="1">
        <f t="array" aca="1" ref="G206" ca="1">IF(OR(AND(Data!$E206=4,ISBLANK(INDIRECT($C206&amp;"!"&amp;"$D"&amp;$D206&amp;":$I"&amp;$D206))),$E206="Oui"),_xlfn.SWITCH(Informations!$E$10,"Oui",0.5,"Non",0.4,"Erreur"),"NA")</f>
        <v>NA</v>
      </c>
      <c r="H206" s="14" cm="1">
        <f t="array" aca="1" ref="H206" ca="1">_xlfn.SWITCH($G206,"NA",(INDIRECT($C206&amp;"!"&amp;"$E"&amp;$D206))-(INDIRECT($C206&amp;"!"&amp;"$D"&amp;$D206)),0.4,$G206,0.5,$G206,"Erreur","Erreur","Erreur")</f>
        <v>0</v>
      </c>
      <c r="I206" cm="1">
        <f t="array" aca="1" ref="I206" ca="1">IF($G206="NA",INDIRECT($C206&amp;"!"&amp;"$H"&amp;$D206)+INDIRECT($C206&amp;"!"&amp;"$I"&amp;$D206)+INDIRECT($C206&amp;"!"&amp;"$J"&amp;$D206),0)</f>
        <v>0</v>
      </c>
      <c r="J206" cm="1">
        <f t="array" aca="1" ref="J206" ca="1">IF($G206="NA",(INDIRECT($C206&amp;"!"&amp;"$K"&amp;$D206)),0)</f>
        <v>0</v>
      </c>
      <c r="K206" s="4">
        <f t="shared" ca="1" si="89"/>
        <v>0</v>
      </c>
      <c r="L206" s="3">
        <f t="shared" ca="1" si="38"/>
        <v>0</v>
      </c>
      <c r="M206" s="5" cm="1">
        <f t="array" aca="1" ref="M206" ca="1">IF((INDIRECT($C206&amp;"!"&amp;"$D"&amp;$D206))="",,_xlfn.IFS(INDIRECT($C206&amp;"!"&amp;"$E"&amp;$D206)&lt;(1/3),INDIRECT($C206&amp;"!"&amp;"$E"&amp;$D206)-INDIRECT($C206&amp;"!"&amp;"$D"&amp;$D206),INDIRECT($C206&amp;"!"&amp;"$E"&amp;$D206)&gt;=(1/3),Data!$H$3-(INDIRECT($C206&amp;"!"&amp;"$D"&amp;$D206))))+INDIRECT($C206&amp;"!"&amp;"$H"&amp;$D206)</f>
        <v>0</v>
      </c>
      <c r="N206" s="5">
        <f t="shared" ca="1" si="39"/>
        <v>0</v>
      </c>
      <c r="O206" s="6">
        <f t="shared" ca="1" si="40"/>
        <v>0</v>
      </c>
      <c r="P206" s="5" cm="1">
        <f t="array" aca="1" ref="P206" ca="1">IF((INDIRECT($C206&amp;"!"&amp;"$D"&amp;$D206))="",,_xlfn.IFS(INDIRECT($C206&amp;"!"&amp;"$D"&amp;$D206)&gt;(2/3),INDIRECT($C206&amp;"!"&amp;"$E"&amp;$D206)-INDIRECT($C206&amp;"!"&amp;"$D"&amp;$D206),INDIRECT($C206&amp;"!"&amp;"$D"&amp;$D206)&lt;=(2/3),INDIRECT($C206&amp;"!"&amp;"$E"&amp;$D206)-Data!$H$4))+INDIRECT($C206&amp;"!"&amp;"$J"&amp;$D206)</f>
        <v>0</v>
      </c>
      <c r="Q206" s="4">
        <f t="shared" ca="1" si="41"/>
        <v>0</v>
      </c>
      <c r="R206" s="6">
        <f t="shared" ca="1" si="42"/>
        <v>0</v>
      </c>
      <c r="S206" s="4">
        <f ca="1">IF(VLOOKUP(A206,Data!B:E,4)&gt;=2,K206,N206+Q206)</f>
        <v>0</v>
      </c>
      <c r="T206" s="4">
        <f ca="1">IF(VLOOKUP(A206,Data!B:E,4)&gt;=2,,K206-N206-Q206)</f>
        <v>0</v>
      </c>
      <c r="V206" t="str">
        <f t="shared" ca="1" si="90"/>
        <v>Non</v>
      </c>
      <c r="W206" cm="1">
        <f t="array" aca="1" ref="W206" ca="1">_xlfn.IFS(AND(INDIRECT($C206&amp;"!"&amp;"$G"&amp;$D206)-INDIRECT($C206&amp;"!"&amp;"$F"&amp;$D206)&lt;0.5,INDIRECT($C206&amp;"!"&amp;"$G"&amp;$D206)=1,INDIRECT($C207&amp;"!"&amp;"$F"&amp;$D207)=0),0,AND(INDIRECT($C205&amp;"!"&amp;"$G"&amp;$D205)-INDIRECT($C205&amp;"!"&amp;"$F"&amp;$D205)&lt;0.5,INDIRECT($C205&amp;"!"&amp;"$G"&amp;$D205)=1,INDIRECT($C206&amp;"!"&amp;"$F"&amp;$D206)=0),INDIRECT($C205&amp;"!"&amp;"$F"&amp;$D205),AND(INDIRECT($C205&amp;"!"&amp;"$G"&amp;$D205)-INDIRECT($C205&amp;"!"&amp;"$F"&amp;$D205)&lt;=0.5,INDIRECT($C205&amp;"!"&amp;"$G"&amp;$D205)=1,INDIRECT($C206&amp;"!"&amp;"$F"&amp;$D206)=0),Calculs!X205,AND(INDIRECT($C206&amp;"!"&amp;"$F"&amp;$D206)=0,INDIRECT($C205&amp;"!"&amp;"$G"&amp;$D205)=1),AH205,TRUE,INDIRECT($C206&amp;"!"&amp;"$F"&amp;$D206))</f>
        <v>0</v>
      </c>
      <c r="X206" cm="1">
        <f t="array" aca="1" ref="X206" ca="1">IF(AND(INDIRECT($C206&amp;"!"&amp;"$G"&amp;$D206)-INDIRECT($C206&amp;"!"&amp;"$F"&amp;$D206)&lt;0.5,INDIRECT($C206&amp;"!"&amp;"$G"&amp;$D206)=1,INDIRECT($C207&amp;"!"&amp;"$F"&amp;$D207)=0),0,IF(OR(INDIRECT($C206&amp;"!"&amp;"$G"&amp;$D206)=1,AND(INDIRECT($C206&amp;"!"&amp;"$G"&amp;$D206)&lt;&gt;1,INDIRECT($C206&amp;"!"&amp;"$G"&amp;$D206)&gt;Calculs!W206+0.5)),Calculs!W206+0.5,INDIRECT($C206&amp;"!"&amp;"$G"&amp;$D206)+ROUND(W206,0)))</f>
        <v>0</v>
      </c>
      <c r="Y206">
        <f t="shared" ca="1" si="91"/>
        <v>0</v>
      </c>
      <c r="Z206" cm="1">
        <f t="array" aca="1" ref="Z206" ca="1">IF(AND(W206=INT(W206),INDIRECT($C206&amp;"!"&amp;"$F"&amp;$D206)&lt;&gt;""),W206+1,ROUNDUP(W206,0))</f>
        <v>0</v>
      </c>
      <c r="AA206">
        <f t="shared" ca="1" si="92"/>
        <v>0</v>
      </c>
      <c r="AB206" t="str">
        <f t="shared" ca="1" si="93"/>
        <v>Oui</v>
      </c>
      <c r="AC206">
        <f t="shared" ca="1" si="94"/>
        <v>0</v>
      </c>
      <c r="AD206" t="str">
        <f t="shared" ca="1" si="86"/>
        <v>Oui</v>
      </c>
      <c r="AE206" t="str">
        <f t="shared" ca="1" si="95"/>
        <v/>
      </c>
      <c r="AF206" t="str">
        <f t="shared" ca="1" si="96"/>
        <v>Non</v>
      </c>
      <c r="AG206" cm="1">
        <f t="array" aca="1" ref="AG206" ca="1">IF(INDIRECT($C206&amp;"!"&amp;"$G"&amp;$D206)-INDIRECT($C206&amp;"!"&amp;"$F"&amp;$D206)&lt;=0.5,0,IF(AND(INDIRECT($C206&amp;"!"&amp;"$F"&amp;$D206)=0,INDIRECT($C205&amp;"!"&amp;"$G"&amp;$D205)=1),X206,INDIRECT($C206&amp;"!"&amp;"$F"&amp;$D206)))</f>
        <v>0</v>
      </c>
      <c r="AH206" cm="1">
        <f t="array" aca="1" ref="AH206" ca="1">IF(INDIRECT($C206&amp;"!"&amp;"$G"&amp;$D206)-INDIRECT($C206&amp;"!"&amp;"$F"&amp;$D206)&lt;=0.5,0,IF(OR(INDIRECT($C206&amp;"!"&amp;"$G"&amp;$D206)=1,AND(INDIRECT($C206&amp;"!"&amp;"$G"&amp;$D206)&lt;&gt;1,INDIRECT($C206&amp;"!"&amp;"$G"&amp;$D206)&gt;Calculs!AG206+0.5)),Calculs!AG206+0.5,INDIRECT($C206&amp;"!"&amp;"$G"&amp;$D206)+ROUND(AG206,0)))</f>
        <v>0</v>
      </c>
      <c r="AI206">
        <f t="shared" ca="1" si="97"/>
        <v>0</v>
      </c>
      <c r="AJ206" cm="1">
        <f t="array" aca="1" ref="AJ206" ca="1">IF(AND(AG206=INT(AG206),INDIRECT($C206&amp;"!"&amp;"$F"&amp;$D206)&lt;&gt;""),AG206+1,ROUNDUP(AG206,0))</f>
        <v>0</v>
      </c>
      <c r="AK206">
        <f t="shared" ca="1" si="98"/>
        <v>0</v>
      </c>
      <c r="AL206" t="str">
        <f t="shared" ca="1" si="99"/>
        <v>Oui</v>
      </c>
      <c r="AM206">
        <f t="shared" ca="1" si="100"/>
        <v>0</v>
      </c>
      <c r="AN206" t="str">
        <f t="shared" ca="1" si="87"/>
        <v>Oui</v>
      </c>
      <c r="AO206" t="str">
        <f t="shared" ca="1" si="101"/>
        <v/>
      </c>
    </row>
    <row r="207" spans="1:41" x14ac:dyDescent="0.25">
      <c r="A207">
        <v>205</v>
      </c>
      <c r="B207">
        <f ca="1">Data!E207</f>
        <v>1</v>
      </c>
      <c r="C207" t="s">
        <v>114</v>
      </c>
      <c r="D207">
        <v>28</v>
      </c>
      <c r="E207" t="str">
        <f t="shared" ca="1" si="37"/>
        <v>Non</v>
      </c>
      <c r="F207" t="str">
        <f ca="1">IF(Data!$D207&gt;=3,"Oui","Non")</f>
        <v>Non</v>
      </c>
      <c r="G207" s="4" t="str" cm="1">
        <f t="array" aca="1" ref="G207" ca="1">IF(OR(AND(Data!$E207=4,ISBLANK(INDIRECT($C207&amp;"!"&amp;"$D"&amp;$D207&amp;":$I"&amp;$D207))),$E207="Oui"),_xlfn.SWITCH(Informations!$E$10,"Oui",0.5,"Non",0.4,"Erreur"),"NA")</f>
        <v>NA</v>
      </c>
      <c r="H207" s="14" cm="1">
        <f t="array" aca="1" ref="H207" ca="1">_xlfn.SWITCH($G207,"NA",(INDIRECT($C207&amp;"!"&amp;"$E"&amp;$D207))-(INDIRECT($C207&amp;"!"&amp;"$D"&amp;$D207)),0.4,$G207,0.5,$G207,"Erreur","Erreur","Erreur")</f>
        <v>0</v>
      </c>
      <c r="I207" cm="1">
        <f t="array" aca="1" ref="I207" ca="1">IF($G207="NA",INDIRECT($C207&amp;"!"&amp;"$H"&amp;$D207)+INDIRECT($C207&amp;"!"&amp;"$I"&amp;$D207)+INDIRECT($C207&amp;"!"&amp;"$J"&amp;$D207),0)</f>
        <v>0</v>
      </c>
      <c r="J207" cm="1">
        <f t="array" aca="1" ref="J207" ca="1">IF($G207="NA",(INDIRECT($C207&amp;"!"&amp;"$K"&amp;$D207)),0)</f>
        <v>0</v>
      </c>
      <c r="K207" s="4">
        <f t="shared" ca="1" si="89"/>
        <v>0</v>
      </c>
      <c r="L207" s="3">
        <f t="shared" ca="1" si="38"/>
        <v>0</v>
      </c>
      <c r="M207" s="5" cm="1">
        <f t="array" aca="1" ref="M207" ca="1">IF((INDIRECT($C207&amp;"!"&amp;"$D"&amp;$D207))="",,_xlfn.IFS(INDIRECT($C207&amp;"!"&amp;"$E"&amp;$D207)&lt;(1/3),INDIRECT($C207&amp;"!"&amp;"$E"&amp;$D207)-INDIRECT($C207&amp;"!"&amp;"$D"&amp;$D207),INDIRECT($C207&amp;"!"&amp;"$E"&amp;$D207)&gt;=(1/3),Data!$H$3-(INDIRECT($C207&amp;"!"&amp;"$D"&amp;$D207))))+INDIRECT($C207&amp;"!"&amp;"$H"&amp;$D207)</f>
        <v>0</v>
      </c>
      <c r="N207" s="5">
        <f t="shared" ca="1" si="39"/>
        <v>0</v>
      </c>
      <c r="O207" s="6">
        <f t="shared" ca="1" si="40"/>
        <v>0</v>
      </c>
      <c r="P207" s="5" cm="1">
        <f t="array" aca="1" ref="P207" ca="1">IF((INDIRECT($C207&amp;"!"&amp;"$D"&amp;$D207))="",,_xlfn.IFS(INDIRECT($C207&amp;"!"&amp;"$D"&amp;$D207)&gt;(2/3),INDIRECT($C207&amp;"!"&amp;"$E"&amp;$D207)-INDIRECT($C207&amp;"!"&amp;"$D"&amp;$D207),INDIRECT($C207&amp;"!"&amp;"$D"&amp;$D207)&lt;=(2/3),INDIRECT($C207&amp;"!"&amp;"$E"&amp;$D207)-Data!$H$4))+INDIRECT($C207&amp;"!"&amp;"$J"&amp;$D207)</f>
        <v>0</v>
      </c>
      <c r="Q207" s="4">
        <f t="shared" ca="1" si="41"/>
        <v>0</v>
      </c>
      <c r="R207" s="6">
        <f t="shared" ca="1" si="42"/>
        <v>0</v>
      </c>
      <c r="S207" s="4">
        <f ca="1">IF(VLOOKUP(A207,Data!B:E,4)&gt;=2,K207,N207+Q207)</f>
        <v>0</v>
      </c>
      <c r="T207" s="4">
        <f ca="1">IF(VLOOKUP(A207,Data!B:E,4)&gt;=2,,K207-N207-Q207)</f>
        <v>0</v>
      </c>
      <c r="V207" t="str">
        <f t="shared" ca="1" si="90"/>
        <v>Non</v>
      </c>
      <c r="W207" cm="1">
        <f t="array" aca="1" ref="W207" ca="1">_xlfn.IFS(AND(INDIRECT($C207&amp;"!"&amp;"$G"&amp;$D207)-INDIRECT($C207&amp;"!"&amp;"$F"&amp;$D207)&lt;0.5,INDIRECT($C207&amp;"!"&amp;"$G"&amp;$D207)=1,INDIRECT($C208&amp;"!"&amp;"$F"&amp;$D208)=0),0,AND(INDIRECT($C206&amp;"!"&amp;"$G"&amp;$D206)-INDIRECT($C206&amp;"!"&amp;"$F"&amp;$D206)&lt;0.5,INDIRECT($C206&amp;"!"&amp;"$G"&amp;$D206)=1,INDIRECT($C207&amp;"!"&amp;"$F"&amp;$D207)=0),INDIRECT($C206&amp;"!"&amp;"$F"&amp;$D206),AND(INDIRECT($C206&amp;"!"&amp;"$G"&amp;$D206)-INDIRECT($C206&amp;"!"&amp;"$F"&amp;$D206)&lt;=0.5,INDIRECT($C206&amp;"!"&amp;"$G"&amp;$D206)=1,INDIRECT($C207&amp;"!"&amp;"$F"&amp;$D207)=0),Calculs!X206,AND(INDIRECT($C207&amp;"!"&amp;"$F"&amp;$D207)=0,INDIRECT($C206&amp;"!"&amp;"$G"&amp;$D206)=1),AH206,TRUE,INDIRECT($C207&amp;"!"&amp;"$F"&amp;$D207))</f>
        <v>0</v>
      </c>
      <c r="X207" cm="1">
        <f t="array" aca="1" ref="X207" ca="1">IF(AND(INDIRECT($C207&amp;"!"&amp;"$G"&amp;$D207)-INDIRECT($C207&amp;"!"&amp;"$F"&amp;$D207)&lt;0.5,INDIRECT($C207&amp;"!"&amp;"$G"&amp;$D207)=1,INDIRECT($C208&amp;"!"&amp;"$F"&amp;$D208)=0),0,IF(OR(INDIRECT($C207&amp;"!"&amp;"$G"&amp;$D207)=1,AND(INDIRECT($C207&amp;"!"&amp;"$G"&amp;$D207)&lt;&gt;1,INDIRECT($C207&amp;"!"&amp;"$G"&amp;$D207)&gt;Calculs!W207+0.5)),Calculs!W207+0.5,INDIRECT($C207&amp;"!"&amp;"$G"&amp;$D207)+ROUND(W207,0)))</f>
        <v>0</v>
      </c>
      <c r="Y207">
        <f t="shared" ca="1" si="91"/>
        <v>0</v>
      </c>
      <c r="Z207" cm="1">
        <f t="array" aca="1" ref="Z207" ca="1">IF(AND(W207=INT(W207),INDIRECT($C207&amp;"!"&amp;"$F"&amp;$D207)&lt;&gt;""),W207+1,ROUNDUP(W207,0))</f>
        <v>0</v>
      </c>
      <c r="AA207">
        <f t="shared" ca="1" si="92"/>
        <v>0</v>
      </c>
      <c r="AB207" t="str">
        <f t="shared" ca="1" si="93"/>
        <v>Oui</v>
      </c>
      <c r="AC207">
        <f t="shared" ca="1" si="94"/>
        <v>0</v>
      </c>
      <c r="AD207" t="str">
        <f t="shared" ca="1" si="86"/>
        <v>Oui</v>
      </c>
      <c r="AE207" t="str">
        <f t="shared" ca="1" si="95"/>
        <v/>
      </c>
      <c r="AF207" t="str">
        <f t="shared" ca="1" si="96"/>
        <v>Non</v>
      </c>
      <c r="AG207" cm="1">
        <f t="array" aca="1" ref="AG207" ca="1">IF(INDIRECT($C207&amp;"!"&amp;"$G"&amp;$D207)-INDIRECT($C207&amp;"!"&amp;"$F"&amp;$D207)&lt;=0.5,0,IF(AND(INDIRECT($C207&amp;"!"&amp;"$F"&amp;$D207)=0,INDIRECT($C206&amp;"!"&amp;"$G"&amp;$D206)=1),X207,INDIRECT($C207&amp;"!"&amp;"$F"&amp;$D207)))</f>
        <v>0</v>
      </c>
      <c r="AH207" cm="1">
        <f t="array" aca="1" ref="AH207" ca="1">IF(INDIRECT($C207&amp;"!"&amp;"$G"&amp;$D207)-INDIRECT($C207&amp;"!"&amp;"$F"&amp;$D207)&lt;=0.5,0,IF(OR(INDIRECT($C207&amp;"!"&amp;"$G"&amp;$D207)=1,AND(INDIRECT($C207&amp;"!"&amp;"$G"&amp;$D207)&lt;&gt;1,INDIRECT($C207&amp;"!"&amp;"$G"&amp;$D207)&gt;Calculs!AG207+0.5)),Calculs!AG207+0.5,INDIRECT($C207&amp;"!"&amp;"$G"&amp;$D207)+ROUND(AG207,0)))</f>
        <v>0</v>
      </c>
      <c r="AI207">
        <f t="shared" ca="1" si="97"/>
        <v>0</v>
      </c>
      <c r="AJ207" cm="1">
        <f t="array" aca="1" ref="AJ207" ca="1">IF(AND(AG207=INT(AG207),INDIRECT($C207&amp;"!"&amp;"$F"&amp;$D207)&lt;&gt;""),AG207+1,ROUNDUP(AG207,0))</f>
        <v>0</v>
      </c>
      <c r="AK207">
        <f t="shared" ca="1" si="98"/>
        <v>0</v>
      </c>
      <c r="AL207" t="str">
        <f t="shared" ca="1" si="99"/>
        <v>Oui</v>
      </c>
      <c r="AM207">
        <f t="shared" ca="1" si="100"/>
        <v>0</v>
      </c>
      <c r="AN207" t="str">
        <f t="shared" ca="1" si="87"/>
        <v>Oui</v>
      </c>
      <c r="AO207" t="str">
        <f t="shared" ca="1" si="101"/>
        <v/>
      </c>
    </row>
    <row r="208" spans="1:41" x14ac:dyDescent="0.25">
      <c r="A208">
        <v>206</v>
      </c>
      <c r="B208">
        <f ca="1">Data!E208</f>
        <v>1</v>
      </c>
      <c r="C208" t="s">
        <v>114</v>
      </c>
      <c r="D208">
        <v>29</v>
      </c>
      <c r="E208" t="str">
        <f t="shared" ca="1" si="37"/>
        <v>Non</v>
      </c>
      <c r="F208" t="str">
        <f ca="1">IF(Data!$D208&gt;=3,"Oui","Non")</f>
        <v>Non</v>
      </c>
      <c r="G208" s="4" t="str" cm="1">
        <f t="array" aca="1" ref="G208" ca="1">IF(OR(AND(Data!$E208=4,ISBLANK(INDIRECT($C208&amp;"!"&amp;"$D"&amp;$D208&amp;":$I"&amp;$D208))),$E208="Oui"),_xlfn.SWITCH(Informations!$E$10,"Oui",0.5,"Non",0.4,"Erreur"),"NA")</f>
        <v>NA</v>
      </c>
      <c r="H208" s="14" cm="1">
        <f t="array" aca="1" ref="H208" ca="1">_xlfn.SWITCH($G208,"NA",(INDIRECT($C208&amp;"!"&amp;"$E"&amp;$D208))-(INDIRECT($C208&amp;"!"&amp;"$D"&amp;$D208)),0.4,$G208,0.5,$G208,"Erreur","Erreur","Erreur")</f>
        <v>0</v>
      </c>
      <c r="I208" cm="1">
        <f t="array" aca="1" ref="I208" ca="1">IF($G208="NA",INDIRECT($C208&amp;"!"&amp;"$H"&amp;$D208)+INDIRECT($C208&amp;"!"&amp;"$I"&amp;$D208)+INDIRECT($C208&amp;"!"&amp;"$J"&amp;$D208),0)</f>
        <v>0</v>
      </c>
      <c r="J208" cm="1">
        <f t="array" aca="1" ref="J208" ca="1">IF($G208="NA",(INDIRECT($C208&amp;"!"&amp;"$K"&amp;$D208)),0)</f>
        <v>0</v>
      </c>
      <c r="K208" s="4">
        <f t="shared" ca="1" si="89"/>
        <v>0</v>
      </c>
      <c r="L208" s="3">
        <f t="shared" ca="1" si="38"/>
        <v>0</v>
      </c>
      <c r="M208" s="5" cm="1">
        <f t="array" aca="1" ref="M208" ca="1">IF((INDIRECT($C208&amp;"!"&amp;"$D"&amp;$D208))="",,_xlfn.IFS(INDIRECT($C208&amp;"!"&amp;"$E"&amp;$D208)&lt;(1/3),INDIRECT($C208&amp;"!"&amp;"$E"&amp;$D208)-INDIRECT($C208&amp;"!"&amp;"$D"&amp;$D208),INDIRECT($C208&amp;"!"&amp;"$E"&amp;$D208)&gt;=(1/3),Data!$H$3-(INDIRECT($C208&amp;"!"&amp;"$D"&amp;$D208))))+INDIRECT($C208&amp;"!"&amp;"$H"&amp;$D208)</f>
        <v>0</v>
      </c>
      <c r="N208" s="5">
        <f t="shared" ca="1" si="39"/>
        <v>0</v>
      </c>
      <c r="O208" s="6">
        <f t="shared" ca="1" si="40"/>
        <v>0</v>
      </c>
      <c r="P208" s="5" cm="1">
        <f t="array" aca="1" ref="P208" ca="1">IF((INDIRECT($C208&amp;"!"&amp;"$D"&amp;$D208))="",,_xlfn.IFS(INDIRECT($C208&amp;"!"&amp;"$D"&amp;$D208)&gt;(2/3),INDIRECT($C208&amp;"!"&amp;"$E"&amp;$D208)-INDIRECT($C208&amp;"!"&amp;"$D"&amp;$D208),INDIRECT($C208&amp;"!"&amp;"$D"&amp;$D208)&lt;=(2/3),INDIRECT($C208&amp;"!"&amp;"$E"&amp;$D208)-Data!$H$4))+INDIRECT($C208&amp;"!"&amp;"$J"&amp;$D208)</f>
        <v>0</v>
      </c>
      <c r="Q208" s="4">
        <f t="shared" ca="1" si="41"/>
        <v>0</v>
      </c>
      <c r="R208" s="6">
        <f t="shared" ca="1" si="42"/>
        <v>0</v>
      </c>
      <c r="S208" s="4">
        <f ca="1">IF(VLOOKUP(A208,Data!B:E,4)&gt;=2,K208,N208+Q208)</f>
        <v>0</v>
      </c>
      <c r="T208" s="4">
        <f ca="1">IF(VLOOKUP(A208,Data!B:E,4)&gt;=2,,K208-N208-Q208)</f>
        <v>0</v>
      </c>
      <c r="U208" s="4">
        <f t="shared" ref="U208" ca="1" si="103">SUM(K202:K208)</f>
        <v>0</v>
      </c>
      <c r="V208" t="str">
        <f t="shared" ca="1" si="90"/>
        <v>Non</v>
      </c>
      <c r="W208" cm="1">
        <f t="array" aca="1" ref="W208" ca="1">_xlfn.IFS(AND(INDIRECT($C208&amp;"!"&amp;"$G"&amp;$D208)-INDIRECT($C208&amp;"!"&amp;"$F"&amp;$D208)&lt;0.5,INDIRECT($C208&amp;"!"&amp;"$G"&amp;$D208)=1,INDIRECT($C209&amp;"!"&amp;"$F"&amp;$D209)=0),0,AND(INDIRECT($C207&amp;"!"&amp;"$G"&amp;$D207)-INDIRECT($C207&amp;"!"&amp;"$F"&amp;$D207)&lt;0.5,INDIRECT($C207&amp;"!"&amp;"$G"&amp;$D207)=1,INDIRECT($C208&amp;"!"&amp;"$F"&amp;$D208)=0),INDIRECT($C207&amp;"!"&amp;"$F"&amp;$D207),AND(INDIRECT($C207&amp;"!"&amp;"$G"&amp;$D207)-INDIRECT($C207&amp;"!"&amp;"$F"&amp;$D207)&lt;=0.5,INDIRECT($C207&amp;"!"&amp;"$G"&amp;$D207)=1,INDIRECT($C208&amp;"!"&amp;"$F"&amp;$D208)=0),Calculs!X207,AND(INDIRECT($C208&amp;"!"&amp;"$F"&amp;$D208)=0,INDIRECT($C207&amp;"!"&amp;"$G"&amp;$D207)=1),AH207,TRUE,INDIRECT($C208&amp;"!"&amp;"$F"&amp;$D208))</f>
        <v>0</v>
      </c>
      <c r="X208" cm="1">
        <f t="array" aca="1" ref="X208" ca="1">IF(AND(INDIRECT($C208&amp;"!"&amp;"$G"&amp;$D208)-INDIRECT($C208&amp;"!"&amp;"$F"&amp;$D208)&lt;0.5,INDIRECT($C208&amp;"!"&amp;"$G"&amp;$D208)=1,INDIRECT($C209&amp;"!"&amp;"$F"&amp;$D209)=0),0,IF(OR(INDIRECT($C208&amp;"!"&amp;"$G"&amp;$D208)=1,AND(INDIRECT($C208&amp;"!"&amp;"$G"&amp;$D208)&lt;&gt;1,INDIRECT($C208&amp;"!"&amp;"$G"&amp;$D208)&gt;Calculs!W208+0.5)),Calculs!W208+0.5,INDIRECT($C208&amp;"!"&amp;"$G"&amp;$D208)+ROUND(W208,0)))</f>
        <v>0</v>
      </c>
      <c r="Y208">
        <f t="shared" ca="1" si="91"/>
        <v>0</v>
      </c>
      <c r="Z208" cm="1">
        <f t="array" aca="1" ref="Z208" ca="1">IF(AND(W208=INT(W208),INDIRECT($C208&amp;"!"&amp;"$F"&amp;$D208)&lt;&gt;""),W208+1,ROUNDUP(W208,0))</f>
        <v>0</v>
      </c>
      <c r="AA208">
        <f t="shared" ca="1" si="92"/>
        <v>0</v>
      </c>
      <c r="AB208" t="str">
        <f t="shared" ca="1" si="93"/>
        <v>Oui</v>
      </c>
      <c r="AC208">
        <f t="shared" ca="1" si="94"/>
        <v>0</v>
      </c>
      <c r="AD208" t="str">
        <f t="shared" ca="1" si="86"/>
        <v>Oui</v>
      </c>
      <c r="AE208" t="str">
        <f t="shared" ca="1" si="95"/>
        <v/>
      </c>
      <c r="AF208" t="str">
        <f t="shared" ca="1" si="96"/>
        <v>Non</v>
      </c>
      <c r="AG208" cm="1">
        <f t="array" aca="1" ref="AG208" ca="1">IF(INDIRECT($C208&amp;"!"&amp;"$G"&amp;$D208)-INDIRECT($C208&amp;"!"&amp;"$F"&amp;$D208)&lt;=0.5,0,IF(AND(INDIRECT($C208&amp;"!"&amp;"$F"&amp;$D208)=0,INDIRECT($C207&amp;"!"&amp;"$G"&amp;$D207)=1),X208,INDIRECT($C208&amp;"!"&amp;"$F"&amp;$D208)))</f>
        <v>0</v>
      </c>
      <c r="AH208" cm="1">
        <f t="array" aca="1" ref="AH208" ca="1">IF(INDIRECT($C208&amp;"!"&amp;"$G"&amp;$D208)-INDIRECT($C208&amp;"!"&amp;"$F"&amp;$D208)&lt;=0.5,0,IF(OR(INDIRECT($C208&amp;"!"&amp;"$G"&amp;$D208)=1,AND(INDIRECT($C208&amp;"!"&amp;"$G"&amp;$D208)&lt;&gt;1,INDIRECT($C208&amp;"!"&amp;"$G"&amp;$D208)&gt;Calculs!AG208+0.5)),Calculs!AG208+0.5,INDIRECT($C208&amp;"!"&amp;"$G"&amp;$D208)+ROUND(AG208,0)))</f>
        <v>0</v>
      </c>
      <c r="AI208">
        <f t="shared" ca="1" si="97"/>
        <v>0</v>
      </c>
      <c r="AJ208" cm="1">
        <f t="array" aca="1" ref="AJ208" ca="1">IF(AND(AG208=INT(AG208),INDIRECT($C208&amp;"!"&amp;"$F"&amp;$D208)&lt;&gt;""),AG208+1,ROUNDUP(AG208,0))</f>
        <v>0</v>
      </c>
      <c r="AK208">
        <f t="shared" ca="1" si="98"/>
        <v>0</v>
      </c>
      <c r="AL208" t="str">
        <f t="shared" ca="1" si="99"/>
        <v>Oui</v>
      </c>
      <c r="AM208">
        <f t="shared" ca="1" si="100"/>
        <v>0</v>
      </c>
      <c r="AN208" t="str">
        <f t="shared" ca="1" si="87"/>
        <v>Oui</v>
      </c>
      <c r="AO208" t="str">
        <f t="shared" ca="1" si="101"/>
        <v/>
      </c>
    </row>
    <row r="209" spans="1:41" x14ac:dyDescent="0.25">
      <c r="A209">
        <v>207</v>
      </c>
      <c r="B209">
        <f ca="1">Data!E209</f>
        <v>1</v>
      </c>
      <c r="C209" t="s">
        <v>114</v>
      </c>
      <c r="D209">
        <v>30</v>
      </c>
      <c r="E209" t="str">
        <f t="shared" ca="1" si="37"/>
        <v>Non</v>
      </c>
      <c r="F209" t="str">
        <f ca="1">IF(Data!$D209&gt;=3,"Oui","Non")</f>
        <v>Non</v>
      </c>
      <c r="G209" s="4" t="str" cm="1">
        <f t="array" aca="1" ref="G209" ca="1">IF(OR(AND(Data!$E209=4,ISBLANK(INDIRECT($C209&amp;"!"&amp;"$D"&amp;$D209&amp;":$I"&amp;$D209))),$E209="Oui"),_xlfn.SWITCH(Informations!$E$10,"Oui",0.5,"Non",0.4,"Erreur"),"NA")</f>
        <v>NA</v>
      </c>
      <c r="H209" s="14" cm="1">
        <f t="array" aca="1" ref="H209" ca="1">_xlfn.SWITCH($G209,"NA",(INDIRECT($C209&amp;"!"&amp;"$E"&amp;$D209))-(INDIRECT($C209&amp;"!"&amp;"$D"&amp;$D209)),0.4,$G209,0.5,$G209,"Erreur","Erreur","Erreur")</f>
        <v>0</v>
      </c>
      <c r="I209" cm="1">
        <f t="array" aca="1" ref="I209" ca="1">IF($G209="NA",INDIRECT($C209&amp;"!"&amp;"$H"&amp;$D209)+INDIRECT($C209&amp;"!"&amp;"$I"&amp;$D209)+INDIRECT($C209&amp;"!"&amp;"$J"&amp;$D209),0)</f>
        <v>0</v>
      </c>
      <c r="J209" cm="1">
        <f t="array" aca="1" ref="J209" ca="1">IF($G209="NA",(INDIRECT($C209&amp;"!"&amp;"$K"&amp;$D209)),0)</f>
        <v>0</v>
      </c>
      <c r="K209" s="4">
        <f t="shared" ca="1" si="89"/>
        <v>0</v>
      </c>
      <c r="L209" s="3">
        <f t="shared" ca="1" si="38"/>
        <v>0</v>
      </c>
      <c r="M209" s="5" cm="1">
        <f t="array" aca="1" ref="M209" ca="1">IF((INDIRECT($C209&amp;"!"&amp;"$D"&amp;$D209))="",,_xlfn.IFS(INDIRECT($C209&amp;"!"&amp;"$E"&amp;$D209)&lt;(1/3),INDIRECT($C209&amp;"!"&amp;"$E"&amp;$D209)-INDIRECT($C209&amp;"!"&amp;"$D"&amp;$D209),INDIRECT($C209&amp;"!"&amp;"$E"&amp;$D209)&gt;=(1/3),Data!$H$3-(INDIRECT($C209&amp;"!"&amp;"$D"&amp;$D209))))+INDIRECT($C209&amp;"!"&amp;"$H"&amp;$D209)</f>
        <v>0</v>
      </c>
      <c r="N209" s="5">
        <f t="shared" ca="1" si="39"/>
        <v>0</v>
      </c>
      <c r="O209" s="6">
        <f t="shared" ca="1" si="40"/>
        <v>0</v>
      </c>
      <c r="P209" s="5" cm="1">
        <f t="array" aca="1" ref="P209" ca="1">IF((INDIRECT($C209&amp;"!"&amp;"$D"&amp;$D209))="",,_xlfn.IFS(INDIRECT($C209&amp;"!"&amp;"$D"&amp;$D209)&gt;(2/3),INDIRECT($C209&amp;"!"&amp;"$E"&amp;$D209)-INDIRECT($C209&amp;"!"&amp;"$D"&amp;$D209),INDIRECT($C209&amp;"!"&amp;"$D"&amp;$D209)&lt;=(2/3),INDIRECT($C209&amp;"!"&amp;"$E"&amp;$D209)-Data!$H$4))+INDIRECT($C209&amp;"!"&amp;"$J"&amp;$D209)</f>
        <v>0</v>
      </c>
      <c r="Q209" s="4">
        <f t="shared" ca="1" si="41"/>
        <v>0</v>
      </c>
      <c r="R209" s="6">
        <f t="shared" ca="1" si="42"/>
        <v>0</v>
      </c>
      <c r="S209" s="4">
        <f ca="1">IF(VLOOKUP(A209,Data!B:E,4)&gt;=2,K209,N209+Q209)</f>
        <v>0</v>
      </c>
      <c r="T209" s="4">
        <f ca="1">IF(VLOOKUP(A209,Data!B:E,4)&gt;=2,,K209-N209-Q209)</f>
        <v>0</v>
      </c>
      <c r="V209" t="str">
        <f t="shared" ca="1" si="90"/>
        <v>Non</v>
      </c>
      <c r="W209" cm="1">
        <f t="array" aca="1" ref="W209" ca="1">_xlfn.IFS(AND(INDIRECT($C209&amp;"!"&amp;"$G"&amp;$D209)-INDIRECT($C209&amp;"!"&amp;"$F"&amp;$D209)&lt;0.5,INDIRECT($C209&amp;"!"&amp;"$G"&amp;$D209)=1,INDIRECT($C210&amp;"!"&amp;"$F"&amp;$D210)=0),0,AND(INDIRECT($C208&amp;"!"&amp;"$G"&amp;$D208)-INDIRECT($C208&amp;"!"&amp;"$F"&amp;$D208)&lt;0.5,INDIRECT($C208&amp;"!"&amp;"$G"&amp;$D208)=1,INDIRECT($C209&amp;"!"&amp;"$F"&amp;$D209)=0),INDIRECT($C208&amp;"!"&amp;"$F"&amp;$D208),AND(INDIRECT($C208&amp;"!"&amp;"$G"&amp;$D208)-INDIRECT($C208&amp;"!"&amp;"$F"&amp;$D208)&lt;=0.5,INDIRECT($C208&amp;"!"&amp;"$G"&amp;$D208)=1,INDIRECT($C209&amp;"!"&amp;"$F"&amp;$D209)=0),Calculs!X208,AND(INDIRECT($C209&amp;"!"&amp;"$F"&amp;$D209)=0,INDIRECT($C208&amp;"!"&amp;"$G"&amp;$D208)=1),AH208,TRUE,INDIRECT($C209&amp;"!"&amp;"$F"&amp;$D209))</f>
        <v>0</v>
      </c>
      <c r="X209" cm="1">
        <f t="array" aca="1" ref="X209" ca="1">IF(AND(INDIRECT($C209&amp;"!"&amp;"$G"&amp;$D209)-INDIRECT($C209&amp;"!"&amp;"$F"&amp;$D209)&lt;0.5,INDIRECT($C209&amp;"!"&amp;"$G"&amp;$D209)=1,INDIRECT($C210&amp;"!"&amp;"$F"&amp;$D210)=0),0,IF(OR(INDIRECT($C209&amp;"!"&amp;"$G"&amp;$D209)=1,AND(INDIRECT($C209&amp;"!"&amp;"$G"&amp;$D209)&lt;&gt;1,INDIRECT($C209&amp;"!"&amp;"$G"&amp;$D209)&gt;Calculs!W209+0.5)),Calculs!W209+0.5,INDIRECT($C209&amp;"!"&amp;"$G"&amp;$D209)+ROUND(W209,0)))</f>
        <v>0</v>
      </c>
      <c r="Y209">
        <f t="shared" ca="1" si="91"/>
        <v>0</v>
      </c>
      <c r="Z209" cm="1">
        <f t="array" aca="1" ref="Z209" ca="1">IF(AND(W209=INT(W209),INDIRECT($C209&amp;"!"&amp;"$F"&amp;$D209)&lt;&gt;""),W209+1,ROUNDUP(W209,0))</f>
        <v>0</v>
      </c>
      <c r="AA209">
        <f t="shared" ca="1" si="92"/>
        <v>0</v>
      </c>
      <c r="AB209" t="str">
        <f t="shared" ca="1" si="93"/>
        <v>Oui</v>
      </c>
      <c r="AC209">
        <f t="shared" ca="1" si="94"/>
        <v>0</v>
      </c>
      <c r="AD209" t="str">
        <f t="shared" ca="1" si="86"/>
        <v>Oui</v>
      </c>
      <c r="AE209" t="str">
        <f t="shared" ca="1" si="95"/>
        <v/>
      </c>
      <c r="AF209" t="str">
        <f t="shared" ca="1" si="96"/>
        <v>Non</v>
      </c>
      <c r="AG209" cm="1">
        <f t="array" aca="1" ref="AG209" ca="1">IF(INDIRECT($C209&amp;"!"&amp;"$G"&amp;$D209)-INDIRECT($C209&amp;"!"&amp;"$F"&amp;$D209)&lt;=0.5,0,IF(AND(INDIRECT($C209&amp;"!"&amp;"$F"&amp;$D209)=0,INDIRECT($C208&amp;"!"&amp;"$G"&amp;$D208)=1),X209,INDIRECT($C209&amp;"!"&amp;"$F"&amp;$D209)))</f>
        <v>0</v>
      </c>
      <c r="AH209" cm="1">
        <f t="array" aca="1" ref="AH209" ca="1">IF(INDIRECT($C209&amp;"!"&amp;"$G"&amp;$D209)-INDIRECT($C209&amp;"!"&amp;"$F"&amp;$D209)&lt;=0.5,0,IF(OR(INDIRECT($C209&amp;"!"&amp;"$G"&amp;$D209)=1,AND(INDIRECT($C209&amp;"!"&amp;"$G"&amp;$D209)&lt;&gt;1,INDIRECT($C209&amp;"!"&amp;"$G"&amp;$D209)&gt;Calculs!AG209+0.5)),Calculs!AG209+0.5,INDIRECT($C209&amp;"!"&amp;"$G"&amp;$D209)+ROUND(AG209,0)))</f>
        <v>0</v>
      </c>
      <c r="AI209">
        <f t="shared" ca="1" si="97"/>
        <v>0</v>
      </c>
      <c r="AJ209" cm="1">
        <f t="array" aca="1" ref="AJ209" ca="1">IF(AND(AG209=INT(AG209),INDIRECT($C209&amp;"!"&amp;"$F"&amp;$D209)&lt;&gt;""),AG209+1,ROUNDUP(AG209,0))</f>
        <v>0</v>
      </c>
      <c r="AK209">
        <f t="shared" ca="1" si="98"/>
        <v>0</v>
      </c>
      <c r="AL209" t="str">
        <f t="shared" ca="1" si="99"/>
        <v>Oui</v>
      </c>
      <c r="AM209">
        <f t="shared" ca="1" si="100"/>
        <v>0</v>
      </c>
      <c r="AN209" t="str">
        <f t="shared" ca="1" si="87"/>
        <v>Oui</v>
      </c>
      <c r="AO209" t="str">
        <f t="shared" ca="1" si="101"/>
        <v/>
      </c>
    </row>
    <row r="210" spans="1:41" x14ac:dyDescent="0.25">
      <c r="A210">
        <v>208</v>
      </c>
      <c r="B210">
        <f ca="1">Data!E210</f>
        <v>1</v>
      </c>
      <c r="C210" t="s">
        <v>114</v>
      </c>
      <c r="D210">
        <v>31</v>
      </c>
      <c r="E210" t="str">
        <f t="shared" ca="1" si="37"/>
        <v>Non</v>
      </c>
      <c r="F210" t="str">
        <f ca="1">IF(Data!$D210&gt;=3,"Oui","Non")</f>
        <v>Non</v>
      </c>
      <c r="G210" s="4" t="str" cm="1">
        <f t="array" aca="1" ref="G210" ca="1">IF(OR(AND(Data!$E210=4,ISBLANK(INDIRECT($C210&amp;"!"&amp;"$D"&amp;$D210&amp;":$I"&amp;$D210))),$E210="Oui"),_xlfn.SWITCH(Informations!$E$10,"Oui",0.5,"Non",0.4,"Erreur"),"NA")</f>
        <v>NA</v>
      </c>
      <c r="H210" s="14" cm="1">
        <f t="array" aca="1" ref="H210" ca="1">_xlfn.SWITCH($G210,"NA",(INDIRECT($C210&amp;"!"&amp;"$E"&amp;$D210))-(INDIRECT($C210&amp;"!"&amp;"$D"&amp;$D210)),0.4,$G210,0.5,$G210,"Erreur","Erreur","Erreur")</f>
        <v>0</v>
      </c>
      <c r="I210" cm="1">
        <f t="array" aca="1" ref="I210" ca="1">IF($G210="NA",INDIRECT($C210&amp;"!"&amp;"$H"&amp;$D210)+INDIRECT($C210&amp;"!"&amp;"$I"&amp;$D210)+INDIRECT($C210&amp;"!"&amp;"$J"&amp;$D210),0)</f>
        <v>0</v>
      </c>
      <c r="J210" cm="1">
        <f t="array" aca="1" ref="J210" ca="1">IF($G210="NA",(INDIRECT($C210&amp;"!"&amp;"$K"&amp;$D210)),0)</f>
        <v>0</v>
      </c>
      <c r="K210" s="4">
        <f t="shared" ca="1" si="89"/>
        <v>0</v>
      </c>
      <c r="L210" s="3">
        <f t="shared" ca="1" si="38"/>
        <v>0</v>
      </c>
      <c r="M210" s="5" cm="1">
        <f t="array" aca="1" ref="M210" ca="1">IF((INDIRECT($C210&amp;"!"&amp;"$D"&amp;$D210))="",,_xlfn.IFS(INDIRECT($C210&amp;"!"&amp;"$E"&amp;$D210)&lt;(1/3),INDIRECT($C210&amp;"!"&amp;"$E"&amp;$D210)-INDIRECT($C210&amp;"!"&amp;"$D"&amp;$D210),INDIRECT($C210&amp;"!"&amp;"$E"&amp;$D210)&gt;=(1/3),Data!$H$3-(INDIRECT($C210&amp;"!"&amp;"$D"&amp;$D210))))+INDIRECT($C210&amp;"!"&amp;"$H"&amp;$D210)</f>
        <v>0</v>
      </c>
      <c r="N210" s="5">
        <f t="shared" ca="1" si="39"/>
        <v>0</v>
      </c>
      <c r="O210" s="6">
        <f t="shared" ca="1" si="40"/>
        <v>0</v>
      </c>
      <c r="P210" s="5" cm="1">
        <f t="array" aca="1" ref="P210" ca="1">IF((INDIRECT($C210&amp;"!"&amp;"$D"&amp;$D210))="",,_xlfn.IFS(INDIRECT($C210&amp;"!"&amp;"$D"&amp;$D210)&gt;(2/3),INDIRECT($C210&amp;"!"&amp;"$E"&amp;$D210)-INDIRECT($C210&amp;"!"&amp;"$D"&amp;$D210),INDIRECT($C210&amp;"!"&amp;"$D"&amp;$D210)&lt;=(2/3),INDIRECT($C210&amp;"!"&amp;"$E"&amp;$D210)-Data!$H$4))+INDIRECT($C210&amp;"!"&amp;"$J"&amp;$D210)</f>
        <v>0</v>
      </c>
      <c r="Q210" s="4">
        <f t="shared" ca="1" si="41"/>
        <v>0</v>
      </c>
      <c r="R210" s="6">
        <f t="shared" ca="1" si="42"/>
        <v>0</v>
      </c>
      <c r="S210" s="4">
        <f ca="1">IF(VLOOKUP(A210,Data!B:E,4)&gt;=2,K210,N210+Q210)</f>
        <v>0</v>
      </c>
      <c r="T210" s="4">
        <f ca="1">IF(VLOOKUP(A210,Data!B:E,4)&gt;=2,,K210-N210-Q210)</f>
        <v>0</v>
      </c>
      <c r="V210" t="str">
        <f t="shared" ca="1" si="90"/>
        <v>Non</v>
      </c>
      <c r="W210" cm="1">
        <f t="array" aca="1" ref="W210" ca="1">_xlfn.IFS(AND(INDIRECT($C210&amp;"!"&amp;"$G"&amp;$D210)-INDIRECT($C210&amp;"!"&amp;"$F"&amp;$D210)&lt;0.5,INDIRECT($C210&amp;"!"&amp;"$G"&amp;$D210)=1,INDIRECT($C211&amp;"!"&amp;"$F"&amp;$D211)=0),0,AND(INDIRECT($C209&amp;"!"&amp;"$G"&amp;$D209)-INDIRECT($C209&amp;"!"&amp;"$F"&amp;$D209)&lt;0.5,INDIRECT($C209&amp;"!"&amp;"$G"&amp;$D209)=1,INDIRECT($C210&amp;"!"&amp;"$F"&amp;$D210)=0),INDIRECT($C209&amp;"!"&amp;"$F"&amp;$D209),AND(INDIRECT($C209&amp;"!"&amp;"$G"&amp;$D209)-INDIRECT($C209&amp;"!"&amp;"$F"&amp;$D209)&lt;=0.5,INDIRECT($C209&amp;"!"&amp;"$G"&amp;$D209)=1,INDIRECT($C210&amp;"!"&amp;"$F"&amp;$D210)=0),Calculs!X209,AND(INDIRECT($C210&amp;"!"&amp;"$F"&amp;$D210)=0,INDIRECT($C209&amp;"!"&amp;"$G"&amp;$D209)=1),AH209,TRUE,INDIRECT($C210&amp;"!"&amp;"$F"&amp;$D210))</f>
        <v>0</v>
      </c>
      <c r="X210" cm="1">
        <f t="array" aca="1" ref="X210" ca="1">IF(AND(INDIRECT($C210&amp;"!"&amp;"$G"&amp;$D210)-INDIRECT($C210&amp;"!"&amp;"$F"&amp;$D210)&lt;0.5,INDIRECT($C210&amp;"!"&amp;"$G"&amp;$D210)=1,INDIRECT($C211&amp;"!"&amp;"$F"&amp;$D211)=0),0,IF(OR(INDIRECT($C210&amp;"!"&amp;"$G"&amp;$D210)=1,AND(INDIRECT($C210&amp;"!"&amp;"$G"&amp;$D210)&lt;&gt;1,INDIRECT($C210&amp;"!"&amp;"$G"&amp;$D210)&gt;Calculs!W210+0.5)),Calculs!W210+0.5,INDIRECT($C210&amp;"!"&amp;"$G"&amp;$D210)+ROUND(W210,0)))</f>
        <v>0</v>
      </c>
      <c r="Y210">
        <f t="shared" ca="1" si="91"/>
        <v>0</v>
      </c>
      <c r="Z210" cm="1">
        <f t="array" aca="1" ref="Z210" ca="1">IF(AND(W210=INT(W210),INDIRECT($C210&amp;"!"&amp;"$F"&amp;$D210)&lt;&gt;""),W210+1,ROUNDUP(W210,0))</f>
        <v>0</v>
      </c>
      <c r="AA210">
        <f t="shared" ca="1" si="92"/>
        <v>0</v>
      </c>
      <c r="AB210" t="str">
        <f t="shared" ca="1" si="93"/>
        <v>Oui</v>
      </c>
      <c r="AC210">
        <f t="shared" ca="1" si="94"/>
        <v>0</v>
      </c>
      <c r="AD210" t="str">
        <f t="shared" ca="1" si="86"/>
        <v>Oui</v>
      </c>
      <c r="AE210" t="str">
        <f t="shared" ca="1" si="95"/>
        <v/>
      </c>
      <c r="AF210" t="str">
        <f t="shared" ca="1" si="96"/>
        <v>Non</v>
      </c>
      <c r="AG210" cm="1">
        <f t="array" aca="1" ref="AG210" ca="1">IF(INDIRECT($C210&amp;"!"&amp;"$G"&amp;$D210)-INDIRECT($C210&amp;"!"&amp;"$F"&amp;$D210)&lt;=0.5,0,IF(AND(INDIRECT($C210&amp;"!"&amp;"$F"&amp;$D210)=0,INDIRECT($C209&amp;"!"&amp;"$G"&amp;$D209)=1),X210,INDIRECT($C210&amp;"!"&amp;"$F"&amp;$D210)))</f>
        <v>0</v>
      </c>
      <c r="AH210" cm="1">
        <f t="array" aca="1" ref="AH210" ca="1">IF(INDIRECT($C210&amp;"!"&amp;"$G"&amp;$D210)-INDIRECT($C210&amp;"!"&amp;"$F"&amp;$D210)&lt;=0.5,0,IF(OR(INDIRECT($C210&amp;"!"&amp;"$G"&amp;$D210)=1,AND(INDIRECT($C210&amp;"!"&amp;"$G"&amp;$D210)&lt;&gt;1,INDIRECT($C210&amp;"!"&amp;"$G"&amp;$D210)&gt;Calculs!AG210+0.5)),Calculs!AG210+0.5,INDIRECT($C210&amp;"!"&amp;"$G"&amp;$D210)+ROUND(AG210,0)))</f>
        <v>0</v>
      </c>
      <c r="AI210">
        <f t="shared" ca="1" si="97"/>
        <v>0</v>
      </c>
      <c r="AJ210" cm="1">
        <f t="array" aca="1" ref="AJ210" ca="1">IF(AND(AG210=INT(AG210),INDIRECT($C210&amp;"!"&amp;"$F"&amp;$D210)&lt;&gt;""),AG210+1,ROUNDUP(AG210,0))</f>
        <v>0</v>
      </c>
      <c r="AK210">
        <f t="shared" ca="1" si="98"/>
        <v>0</v>
      </c>
      <c r="AL210" t="str">
        <f t="shared" ca="1" si="99"/>
        <v>Oui</v>
      </c>
      <c r="AM210">
        <f t="shared" ca="1" si="100"/>
        <v>0</v>
      </c>
      <c r="AN210" t="str">
        <f t="shared" ca="1" si="87"/>
        <v>Oui</v>
      </c>
      <c r="AO210" t="str">
        <f t="shared" ca="1" si="101"/>
        <v/>
      </c>
    </row>
    <row r="211" spans="1:41" x14ac:dyDescent="0.25">
      <c r="A211">
        <v>209</v>
      </c>
      <c r="B211">
        <f ca="1">Data!E211</f>
        <v>1</v>
      </c>
      <c r="C211" t="s">
        <v>114</v>
      </c>
      <c r="D211">
        <v>32</v>
      </c>
      <c r="E211" t="str">
        <f t="shared" ca="1" si="37"/>
        <v>Non</v>
      </c>
      <c r="F211" t="str">
        <f ca="1">IF(Data!$D211&gt;=3,"Oui","Non")</f>
        <v>Non</v>
      </c>
      <c r="G211" s="4" t="str" cm="1">
        <f t="array" aca="1" ref="G211" ca="1">IF(OR(AND(Data!$E211=4,ISBLANK(INDIRECT($C211&amp;"!"&amp;"$D"&amp;$D211&amp;":$I"&amp;$D211))),$E211="Oui"),_xlfn.SWITCH(Informations!$E$10,"Oui",0.5,"Non",0.4,"Erreur"),"NA")</f>
        <v>NA</v>
      </c>
      <c r="H211" s="14" cm="1">
        <f t="array" aca="1" ref="H211" ca="1">_xlfn.SWITCH($G211,"NA",(INDIRECT($C211&amp;"!"&amp;"$E"&amp;$D211))-(INDIRECT($C211&amp;"!"&amp;"$D"&amp;$D211)),0.4,$G211,0.5,$G211,"Erreur","Erreur","Erreur")</f>
        <v>0</v>
      </c>
      <c r="I211" cm="1">
        <f t="array" aca="1" ref="I211" ca="1">IF($G211="NA",INDIRECT($C211&amp;"!"&amp;"$H"&amp;$D211)+INDIRECT($C211&amp;"!"&amp;"$I"&amp;$D211)+INDIRECT($C211&amp;"!"&amp;"$J"&amp;$D211),0)</f>
        <v>0</v>
      </c>
      <c r="J211" cm="1">
        <f t="array" aca="1" ref="J211" ca="1">IF($G211="NA",(INDIRECT($C211&amp;"!"&amp;"$K"&amp;$D211)),0)</f>
        <v>0</v>
      </c>
      <c r="K211" s="4">
        <f t="shared" ca="1" si="89"/>
        <v>0</v>
      </c>
      <c r="L211" s="3">
        <f t="shared" ca="1" si="38"/>
        <v>0</v>
      </c>
      <c r="M211" s="5" cm="1">
        <f t="array" aca="1" ref="M211" ca="1">IF((INDIRECT($C211&amp;"!"&amp;"$D"&amp;$D211))="",,_xlfn.IFS(INDIRECT($C211&amp;"!"&amp;"$E"&amp;$D211)&lt;(1/3),INDIRECT($C211&amp;"!"&amp;"$E"&amp;$D211)-INDIRECT($C211&amp;"!"&amp;"$D"&amp;$D211),INDIRECT($C211&amp;"!"&amp;"$E"&amp;$D211)&gt;=(1/3),Data!$H$3-(INDIRECT($C211&amp;"!"&amp;"$D"&amp;$D211))))+INDIRECT($C211&amp;"!"&amp;"$H"&amp;$D211)</f>
        <v>0</v>
      </c>
      <c r="N211" s="5">
        <f t="shared" ca="1" si="39"/>
        <v>0</v>
      </c>
      <c r="O211" s="6">
        <f t="shared" ca="1" si="40"/>
        <v>0</v>
      </c>
      <c r="P211" s="5" cm="1">
        <f t="array" aca="1" ref="P211" ca="1">IF((INDIRECT($C211&amp;"!"&amp;"$D"&amp;$D211))="",,_xlfn.IFS(INDIRECT($C211&amp;"!"&amp;"$D"&amp;$D211)&gt;(2/3),INDIRECT($C211&amp;"!"&amp;"$E"&amp;$D211)-INDIRECT($C211&amp;"!"&amp;"$D"&amp;$D211),INDIRECT($C211&amp;"!"&amp;"$D"&amp;$D211)&lt;=(2/3),INDIRECT($C211&amp;"!"&amp;"$E"&amp;$D211)-Data!$H$4))+INDIRECT($C211&amp;"!"&amp;"$J"&amp;$D211)</f>
        <v>0</v>
      </c>
      <c r="Q211" s="4">
        <f t="shared" ca="1" si="41"/>
        <v>0</v>
      </c>
      <c r="R211" s="6">
        <f t="shared" ca="1" si="42"/>
        <v>0</v>
      </c>
      <c r="S211" s="4">
        <f ca="1">IF(VLOOKUP(A211,Data!B:E,4)&gt;=2,K211,N211+Q211)</f>
        <v>0</v>
      </c>
      <c r="T211" s="4">
        <f ca="1">IF(VLOOKUP(A211,Data!B:E,4)&gt;=2,,K211-N211-Q211)</f>
        <v>0</v>
      </c>
      <c r="V211" t="str">
        <f t="shared" ca="1" si="90"/>
        <v>Non</v>
      </c>
      <c r="W211" cm="1">
        <f t="array" aca="1" ref="W211" ca="1">_xlfn.IFS(AND(INDIRECT($C211&amp;"!"&amp;"$G"&amp;$D211)-INDIRECT($C211&amp;"!"&amp;"$F"&amp;$D211)&lt;0.5,INDIRECT($C211&amp;"!"&amp;"$G"&amp;$D211)=1,INDIRECT($C212&amp;"!"&amp;"$F"&amp;$D212)=0),0,AND(INDIRECT($C210&amp;"!"&amp;"$G"&amp;$D210)-INDIRECT($C210&amp;"!"&amp;"$F"&amp;$D210)&lt;0.5,INDIRECT($C210&amp;"!"&amp;"$G"&amp;$D210)=1,INDIRECT($C211&amp;"!"&amp;"$F"&amp;$D211)=0),INDIRECT($C210&amp;"!"&amp;"$F"&amp;$D210),AND(INDIRECT($C210&amp;"!"&amp;"$G"&amp;$D210)-INDIRECT($C210&amp;"!"&amp;"$F"&amp;$D210)&lt;=0.5,INDIRECT($C210&amp;"!"&amp;"$G"&amp;$D210)=1,INDIRECT($C211&amp;"!"&amp;"$F"&amp;$D211)=0),Calculs!X210,AND(INDIRECT($C211&amp;"!"&amp;"$F"&amp;$D211)=0,INDIRECT($C210&amp;"!"&amp;"$G"&amp;$D210)=1),AH210,TRUE,INDIRECT($C211&amp;"!"&amp;"$F"&amp;$D211))</f>
        <v>0</v>
      </c>
      <c r="X211" cm="1">
        <f t="array" aca="1" ref="X211" ca="1">IF(AND(INDIRECT($C211&amp;"!"&amp;"$G"&amp;$D211)-INDIRECT($C211&amp;"!"&amp;"$F"&amp;$D211)&lt;0.5,INDIRECT($C211&amp;"!"&amp;"$G"&amp;$D211)=1,INDIRECT($C212&amp;"!"&amp;"$F"&amp;$D212)=0),0,IF(OR(INDIRECT($C211&amp;"!"&amp;"$G"&amp;$D211)=1,AND(INDIRECT($C211&amp;"!"&amp;"$G"&amp;$D211)&lt;&gt;1,INDIRECT($C211&amp;"!"&amp;"$G"&amp;$D211)&gt;Calculs!W211+0.5)),Calculs!W211+0.5,INDIRECT($C211&amp;"!"&amp;"$G"&amp;$D211)+ROUND(W211,0)))</f>
        <v>0</v>
      </c>
      <c r="Y211">
        <f t="shared" ca="1" si="91"/>
        <v>0</v>
      </c>
      <c r="Z211" cm="1">
        <f t="array" aca="1" ref="Z211" ca="1">IF(AND(W211=INT(W211),INDIRECT($C211&amp;"!"&amp;"$F"&amp;$D211)&lt;&gt;""),W211+1,ROUNDUP(W211,0))</f>
        <v>0</v>
      </c>
      <c r="AA211">
        <f t="shared" ca="1" si="92"/>
        <v>0</v>
      </c>
      <c r="AB211" t="str">
        <f t="shared" ca="1" si="93"/>
        <v>Oui</v>
      </c>
      <c r="AC211">
        <f t="shared" ca="1" si="94"/>
        <v>0</v>
      </c>
      <c r="AD211" t="str">
        <f t="shared" ca="1" si="86"/>
        <v>Oui</v>
      </c>
      <c r="AE211" t="str">
        <f t="shared" ca="1" si="95"/>
        <v/>
      </c>
      <c r="AF211" t="str">
        <f t="shared" ca="1" si="96"/>
        <v>Non</v>
      </c>
      <c r="AG211" cm="1">
        <f t="array" aca="1" ref="AG211" ca="1">IF(INDIRECT($C211&amp;"!"&amp;"$G"&amp;$D211)-INDIRECT($C211&amp;"!"&amp;"$F"&amp;$D211)&lt;=0.5,0,IF(AND(INDIRECT($C211&amp;"!"&amp;"$F"&amp;$D211)=0,INDIRECT($C210&amp;"!"&amp;"$G"&amp;$D210)=1),X211,INDIRECT($C211&amp;"!"&amp;"$F"&amp;$D211)))</f>
        <v>0</v>
      </c>
      <c r="AH211" cm="1">
        <f t="array" aca="1" ref="AH211" ca="1">IF(INDIRECT($C211&amp;"!"&amp;"$G"&amp;$D211)-INDIRECT($C211&amp;"!"&amp;"$F"&amp;$D211)&lt;=0.5,0,IF(OR(INDIRECT($C211&amp;"!"&amp;"$G"&amp;$D211)=1,AND(INDIRECT($C211&amp;"!"&amp;"$G"&amp;$D211)&lt;&gt;1,INDIRECT($C211&amp;"!"&amp;"$G"&amp;$D211)&gt;Calculs!AG211+0.5)),Calculs!AG211+0.5,INDIRECT($C211&amp;"!"&amp;"$G"&amp;$D211)+ROUND(AG211,0)))</f>
        <v>0</v>
      </c>
      <c r="AI211">
        <f t="shared" ca="1" si="97"/>
        <v>0</v>
      </c>
      <c r="AJ211" cm="1">
        <f t="array" aca="1" ref="AJ211" ca="1">IF(AND(AG211=INT(AG211),INDIRECT($C211&amp;"!"&amp;"$F"&amp;$D211)&lt;&gt;""),AG211+1,ROUNDUP(AG211,0))</f>
        <v>0</v>
      </c>
      <c r="AK211">
        <f t="shared" ca="1" si="98"/>
        <v>0</v>
      </c>
      <c r="AL211" t="str">
        <f t="shared" ca="1" si="99"/>
        <v>Oui</v>
      </c>
      <c r="AM211">
        <f t="shared" ca="1" si="100"/>
        <v>0</v>
      </c>
      <c r="AN211" t="str">
        <f t="shared" ca="1" si="87"/>
        <v>Oui</v>
      </c>
      <c r="AO211" t="str">
        <f t="shared" ca="1" si="101"/>
        <v/>
      </c>
    </row>
    <row r="212" spans="1:41" x14ac:dyDescent="0.25">
      <c r="A212">
        <v>210</v>
      </c>
      <c r="B212">
        <f ca="1">Data!E212</f>
        <v>2</v>
      </c>
      <c r="C212" t="s">
        <v>114</v>
      </c>
      <c r="D212">
        <v>33</v>
      </c>
      <c r="E212" t="str">
        <f t="shared" ca="1" si="37"/>
        <v>Non</v>
      </c>
      <c r="F212" t="str">
        <f ca="1">IF(Data!$D212&gt;=3,"Oui","Non")</f>
        <v>Non</v>
      </c>
      <c r="G212" s="4" t="str" cm="1">
        <f t="array" aca="1" ref="G212" ca="1">IF(OR(AND(Data!$E212=4,ISBLANK(INDIRECT($C212&amp;"!"&amp;"$D"&amp;$D212&amp;":$I"&amp;$D212))),$E212="Oui"),_xlfn.SWITCH(Informations!$E$10,"Oui",0.5,"Non",0.4,"Erreur"),"NA")</f>
        <v>NA</v>
      </c>
      <c r="H212" s="14" cm="1">
        <f t="array" aca="1" ref="H212" ca="1">_xlfn.SWITCH($G212,"NA",(INDIRECT($C212&amp;"!"&amp;"$E"&amp;$D212))-(INDIRECT($C212&amp;"!"&amp;"$D"&amp;$D212)),0.4,$G212,0.5,$G212,"Erreur","Erreur","Erreur")</f>
        <v>0</v>
      </c>
      <c r="I212" cm="1">
        <f t="array" aca="1" ref="I212" ca="1">IF($G212="NA",INDIRECT($C212&amp;"!"&amp;"$H"&amp;$D212)+INDIRECT($C212&amp;"!"&amp;"$I"&amp;$D212)+INDIRECT($C212&amp;"!"&amp;"$J"&amp;$D212),0)</f>
        <v>0</v>
      </c>
      <c r="J212" cm="1">
        <f t="array" aca="1" ref="J212" ca="1">IF($G212="NA",(INDIRECT($C212&amp;"!"&amp;"$K"&amp;$D212)),0)</f>
        <v>0</v>
      </c>
      <c r="K212" s="4">
        <f t="shared" ca="1" si="89"/>
        <v>0</v>
      </c>
      <c r="L212" s="3">
        <f t="shared" ca="1" si="38"/>
        <v>0</v>
      </c>
      <c r="M212" s="5" cm="1">
        <f t="array" aca="1" ref="M212" ca="1">IF((INDIRECT($C212&amp;"!"&amp;"$D"&amp;$D212))="",,_xlfn.IFS(INDIRECT($C212&amp;"!"&amp;"$E"&amp;$D212)&lt;(1/3),INDIRECT($C212&amp;"!"&amp;"$E"&amp;$D212)-INDIRECT($C212&amp;"!"&amp;"$D"&amp;$D212),INDIRECT($C212&amp;"!"&amp;"$E"&amp;$D212)&gt;=(1/3),Data!$H$3-(INDIRECT($C212&amp;"!"&amp;"$D"&amp;$D212))))+INDIRECT($C212&amp;"!"&amp;"$H"&amp;$D212)</f>
        <v>0</v>
      </c>
      <c r="N212" s="5">
        <f t="shared" ca="1" si="39"/>
        <v>0</v>
      </c>
      <c r="O212" s="6">
        <f t="shared" ca="1" si="40"/>
        <v>0</v>
      </c>
      <c r="P212" s="5" cm="1">
        <f t="array" aca="1" ref="P212" ca="1">IF((INDIRECT($C212&amp;"!"&amp;"$D"&amp;$D212))="",,_xlfn.IFS(INDIRECT($C212&amp;"!"&amp;"$D"&amp;$D212)&gt;(2/3),INDIRECT($C212&amp;"!"&amp;"$E"&amp;$D212)-INDIRECT($C212&amp;"!"&amp;"$D"&amp;$D212),INDIRECT($C212&amp;"!"&amp;"$D"&amp;$D212)&lt;=(2/3),INDIRECT($C212&amp;"!"&amp;"$E"&amp;$D212)-Data!$H$4))+INDIRECT($C212&amp;"!"&amp;"$J"&amp;$D212)</f>
        <v>0</v>
      </c>
      <c r="Q212" s="4">
        <f t="shared" ca="1" si="41"/>
        <v>0</v>
      </c>
      <c r="R212" s="6">
        <f t="shared" ca="1" si="42"/>
        <v>0</v>
      </c>
      <c r="S212" s="4">
        <f ca="1">IF(VLOOKUP(A212,Data!B:E,4)&gt;=2,K212,N212+Q212)</f>
        <v>0</v>
      </c>
      <c r="T212" s="4">
        <f ca="1">IF(VLOOKUP(A212,Data!B:E,4)&gt;=2,,K212-N212-Q212)</f>
        <v>0</v>
      </c>
      <c r="V212" t="str">
        <f t="shared" ca="1" si="90"/>
        <v>Non</v>
      </c>
      <c r="W212" cm="1">
        <f t="array" aca="1" ref="W212" ca="1">_xlfn.IFS(AND(INDIRECT($C212&amp;"!"&amp;"$G"&amp;$D212)-INDIRECT($C212&amp;"!"&amp;"$F"&amp;$D212)&lt;0.5,INDIRECT($C212&amp;"!"&amp;"$G"&amp;$D212)=1,INDIRECT($C213&amp;"!"&amp;"$F"&amp;$D213)=0),0,AND(INDIRECT($C211&amp;"!"&amp;"$G"&amp;$D211)-INDIRECT($C211&amp;"!"&amp;"$F"&amp;$D211)&lt;0.5,INDIRECT($C211&amp;"!"&amp;"$G"&amp;$D211)=1,INDIRECT($C212&amp;"!"&amp;"$F"&amp;$D212)=0),INDIRECT($C211&amp;"!"&amp;"$F"&amp;$D211),AND(INDIRECT($C211&amp;"!"&amp;"$G"&amp;$D211)-INDIRECT($C211&amp;"!"&amp;"$F"&amp;$D211)&lt;=0.5,INDIRECT($C211&amp;"!"&amp;"$G"&amp;$D211)=1,INDIRECT($C212&amp;"!"&amp;"$F"&amp;$D212)=0),Calculs!X211,AND(INDIRECT($C212&amp;"!"&amp;"$F"&amp;$D212)=0,INDIRECT($C211&amp;"!"&amp;"$G"&amp;$D211)=1),AH211,TRUE,INDIRECT($C212&amp;"!"&amp;"$F"&amp;$D212))</f>
        <v>0</v>
      </c>
      <c r="X212" cm="1">
        <f t="array" aca="1" ref="X212" ca="1">IF(AND(INDIRECT($C212&amp;"!"&amp;"$G"&amp;$D212)-INDIRECT($C212&amp;"!"&amp;"$F"&amp;$D212)&lt;0.5,INDIRECT($C212&amp;"!"&amp;"$G"&amp;$D212)=1,INDIRECT($C213&amp;"!"&amp;"$F"&amp;$D213)=0),0,IF(OR(INDIRECT($C212&amp;"!"&amp;"$G"&amp;$D212)=1,AND(INDIRECT($C212&amp;"!"&amp;"$G"&amp;$D212)&lt;&gt;1,INDIRECT($C212&amp;"!"&amp;"$G"&amp;$D212)&gt;Calculs!W212+0.5)),Calculs!W212+0.5,INDIRECT($C212&amp;"!"&amp;"$G"&amp;$D212)+ROUND(W212,0)))</f>
        <v>0</v>
      </c>
      <c r="Y212">
        <f t="shared" ca="1" si="91"/>
        <v>0</v>
      </c>
      <c r="Z212" cm="1">
        <f t="array" aca="1" ref="Z212" ca="1">IF(AND(W212=INT(W212),INDIRECT($C212&amp;"!"&amp;"$F"&amp;$D212)&lt;&gt;""),W212+1,ROUNDUP(W212,0))</f>
        <v>0</v>
      </c>
      <c r="AA212">
        <f t="shared" ca="1" si="92"/>
        <v>0</v>
      </c>
      <c r="AB212" t="str">
        <f t="shared" ca="1" si="93"/>
        <v>Oui</v>
      </c>
      <c r="AC212">
        <f t="shared" ca="1" si="94"/>
        <v>0</v>
      </c>
      <c r="AD212" t="str">
        <f t="shared" ca="1" si="86"/>
        <v>Oui</v>
      </c>
      <c r="AE212" t="str">
        <f t="shared" ca="1" si="95"/>
        <v/>
      </c>
      <c r="AF212" t="str">
        <f t="shared" ca="1" si="96"/>
        <v>Non</v>
      </c>
      <c r="AG212" cm="1">
        <f t="array" aca="1" ref="AG212" ca="1">IF(INDIRECT($C212&amp;"!"&amp;"$G"&amp;$D212)-INDIRECT($C212&amp;"!"&amp;"$F"&amp;$D212)&lt;=0.5,0,IF(AND(INDIRECT($C212&amp;"!"&amp;"$F"&amp;$D212)=0,INDIRECT($C211&amp;"!"&amp;"$G"&amp;$D211)=1),X212,INDIRECT($C212&amp;"!"&amp;"$F"&amp;$D212)))</f>
        <v>0</v>
      </c>
      <c r="AH212" cm="1">
        <f t="array" aca="1" ref="AH212" ca="1">IF(INDIRECT($C212&amp;"!"&amp;"$G"&amp;$D212)-INDIRECT($C212&amp;"!"&amp;"$F"&amp;$D212)&lt;=0.5,0,IF(OR(INDIRECT($C212&amp;"!"&amp;"$G"&amp;$D212)=1,AND(INDIRECT($C212&amp;"!"&amp;"$G"&amp;$D212)&lt;&gt;1,INDIRECT($C212&amp;"!"&amp;"$G"&amp;$D212)&gt;Calculs!AG212+0.5)),Calculs!AG212+0.5,INDIRECT($C212&amp;"!"&amp;"$G"&amp;$D212)+ROUND(AG212,0)))</f>
        <v>0</v>
      </c>
      <c r="AI212">
        <f t="shared" ca="1" si="97"/>
        <v>0</v>
      </c>
      <c r="AJ212" cm="1">
        <f t="array" aca="1" ref="AJ212" ca="1">IF(AND(AG212=INT(AG212),INDIRECT($C212&amp;"!"&amp;"$F"&amp;$D212)&lt;&gt;""),AG212+1,ROUNDUP(AG212,0))</f>
        <v>0</v>
      </c>
      <c r="AK212">
        <f t="shared" ca="1" si="98"/>
        <v>0</v>
      </c>
      <c r="AL212" t="str">
        <f t="shared" ca="1" si="99"/>
        <v>Oui</v>
      </c>
      <c r="AM212">
        <f t="shared" ca="1" si="100"/>
        <v>0</v>
      </c>
      <c r="AN212" t="str">
        <f t="shared" ca="1" si="87"/>
        <v>Oui</v>
      </c>
      <c r="AO212" t="str">
        <f t="shared" ca="1" si="101"/>
        <v/>
      </c>
    </row>
    <row r="213" spans="1:41" x14ac:dyDescent="0.25">
      <c r="A213">
        <v>211</v>
      </c>
      <c r="B213">
        <f ca="1">Data!E213</f>
        <v>6</v>
      </c>
      <c r="C213" t="s">
        <v>116</v>
      </c>
      <c r="D213">
        <v>4</v>
      </c>
      <c r="E213" t="str">
        <f t="shared" ca="1" si="37"/>
        <v>Non</v>
      </c>
      <c r="F213" t="str">
        <f ca="1">IF(Data!$D213&gt;=3,"Oui","Non")</f>
        <v>Oui</v>
      </c>
      <c r="G213" s="4" t="str" cm="1">
        <f t="array" aca="1" ref="G213" ca="1">IF(OR(AND(Data!$E213=4,ISBLANK(INDIRECT($C213&amp;"!"&amp;"$D"&amp;$D213&amp;":$I"&amp;$D213))),$E213="Oui"),_xlfn.SWITCH(Informations!$E$10,"Oui",0.5,"Non",0.4,"Erreur"),"NA")</f>
        <v>NA</v>
      </c>
      <c r="H213" s="14" cm="1">
        <f t="array" aca="1" ref="H213" ca="1">_xlfn.SWITCH($G213,"NA",(INDIRECT($C213&amp;"!"&amp;"$E"&amp;$D213))-(INDIRECT($C213&amp;"!"&amp;"$D"&amp;$D213)),0.4,$G213,0.5,$G213,"Erreur","Erreur","Erreur")</f>
        <v>0</v>
      </c>
      <c r="I213" cm="1">
        <f t="array" aca="1" ref="I213" ca="1">IF($G213="NA",INDIRECT($C213&amp;"!"&amp;"$H"&amp;$D213)+INDIRECT($C213&amp;"!"&amp;"$I"&amp;$D213)+INDIRECT($C213&amp;"!"&amp;"$J"&amp;$D213),0)</f>
        <v>0</v>
      </c>
      <c r="J213" cm="1">
        <f t="array" aca="1" ref="J213" ca="1">IF($G213="NA",(INDIRECT($C213&amp;"!"&amp;"$K"&amp;$D213)),0)</f>
        <v>0</v>
      </c>
      <c r="K213" s="4">
        <f t="shared" ca="1" si="89"/>
        <v>0</v>
      </c>
      <c r="L213" s="3">
        <f t="shared" ca="1" si="38"/>
        <v>0</v>
      </c>
      <c r="M213" s="5" cm="1">
        <f t="array" aca="1" ref="M213" ca="1">IF((INDIRECT($C213&amp;"!"&amp;"$D"&amp;$D213))="",,_xlfn.IFS(INDIRECT($C213&amp;"!"&amp;"$E"&amp;$D213)&lt;(1/3),INDIRECT($C213&amp;"!"&amp;"$E"&amp;$D213)-INDIRECT($C213&amp;"!"&amp;"$D"&amp;$D213),INDIRECT($C213&amp;"!"&amp;"$E"&amp;$D213)&gt;=(1/3),Data!$H$3-(INDIRECT($C213&amp;"!"&amp;"$D"&amp;$D213))))+INDIRECT($C213&amp;"!"&amp;"$H"&amp;$D213)</f>
        <v>0</v>
      </c>
      <c r="N213" s="5">
        <f t="shared" ca="1" si="39"/>
        <v>0</v>
      </c>
      <c r="O213" s="6">
        <f t="shared" ca="1" si="40"/>
        <v>0</v>
      </c>
      <c r="P213" s="5" cm="1">
        <f t="array" aca="1" ref="P213" ca="1">IF((INDIRECT($C213&amp;"!"&amp;"$D"&amp;$D213))="",,_xlfn.IFS(INDIRECT($C213&amp;"!"&amp;"$D"&amp;$D213)&gt;(2/3),INDIRECT($C213&amp;"!"&amp;"$E"&amp;$D213)-INDIRECT($C213&amp;"!"&amp;"$D"&amp;$D213),INDIRECT($C213&amp;"!"&amp;"$D"&amp;$D213)&lt;=(2/3),INDIRECT($C213&amp;"!"&amp;"$E"&amp;$D213)-Data!$H$4))+INDIRECT($C213&amp;"!"&amp;"$J"&amp;$D213)</f>
        <v>0</v>
      </c>
      <c r="Q213" s="4">
        <f t="shared" ca="1" si="41"/>
        <v>0</v>
      </c>
      <c r="R213" s="6">
        <f t="shared" ca="1" si="42"/>
        <v>0</v>
      </c>
      <c r="S213" s="4">
        <f ca="1">IF(VLOOKUP(A213,Data!B:E,4)&gt;=2,K213,N213+Q213)</f>
        <v>0</v>
      </c>
      <c r="T213" s="4">
        <f ca="1">IF(VLOOKUP(A213,Data!B:E,4)&gt;=2,,K213-N213-Q213)</f>
        <v>0</v>
      </c>
      <c r="V213" t="str">
        <f t="shared" ca="1" si="90"/>
        <v>Non</v>
      </c>
      <c r="W213" cm="1">
        <f t="array" aca="1" ref="W213" ca="1">_xlfn.IFS(AND(INDIRECT($C213&amp;"!"&amp;"$G"&amp;$D213)-INDIRECT($C213&amp;"!"&amp;"$F"&amp;$D213)&lt;0.5,INDIRECT($C213&amp;"!"&amp;"$G"&amp;$D213)=1,INDIRECT($C214&amp;"!"&amp;"$F"&amp;$D214)=0),0,AND(INDIRECT($C212&amp;"!"&amp;"$G"&amp;$D212)-INDIRECT($C212&amp;"!"&amp;"$F"&amp;$D212)&lt;0.5,INDIRECT($C212&amp;"!"&amp;"$G"&amp;$D212)=1,INDIRECT($C213&amp;"!"&amp;"$F"&amp;$D213)=0),INDIRECT($C212&amp;"!"&amp;"$F"&amp;$D212),AND(INDIRECT($C212&amp;"!"&amp;"$G"&amp;$D212)-INDIRECT($C212&amp;"!"&amp;"$F"&amp;$D212)&lt;=0.5,INDIRECT($C212&amp;"!"&amp;"$G"&amp;$D212)=1,INDIRECT($C213&amp;"!"&amp;"$F"&amp;$D213)=0),Calculs!X212,AND(INDIRECT($C213&amp;"!"&amp;"$F"&amp;$D213)=0,INDIRECT($C212&amp;"!"&amp;"$G"&amp;$D212)=1),AH212,TRUE,INDIRECT($C213&amp;"!"&amp;"$F"&amp;$D213))</f>
        <v>0</v>
      </c>
      <c r="X213" cm="1">
        <f t="array" aca="1" ref="X213" ca="1">IF(AND(INDIRECT($C213&amp;"!"&amp;"$G"&amp;$D213)-INDIRECT($C213&amp;"!"&amp;"$F"&amp;$D213)&lt;0.5,INDIRECT($C213&amp;"!"&amp;"$G"&amp;$D213)=1,INDIRECT($C214&amp;"!"&amp;"$F"&amp;$D214)=0),0,IF(OR(INDIRECT($C213&amp;"!"&amp;"$G"&amp;$D213)=1,AND(INDIRECT($C213&amp;"!"&amp;"$G"&amp;$D213)&lt;&gt;1,INDIRECT($C213&amp;"!"&amp;"$G"&amp;$D213)&gt;Calculs!W213+0.5)),Calculs!W213+0.5,INDIRECT($C213&amp;"!"&amp;"$G"&amp;$D213)+ROUND(W213,0)))</f>
        <v>0</v>
      </c>
      <c r="Y213">
        <f t="shared" ca="1" si="91"/>
        <v>0</v>
      </c>
      <c r="Z213" cm="1">
        <f t="array" aca="1" ref="Z213" ca="1">IF(AND(W213=INT(W213),INDIRECT($C213&amp;"!"&amp;"$F"&amp;$D213)&lt;&gt;""),W213+1,ROUNDUP(W213,0))</f>
        <v>0</v>
      </c>
      <c r="AA213">
        <f t="shared" ca="1" si="92"/>
        <v>0</v>
      </c>
      <c r="AB213" t="str">
        <f t="shared" ca="1" si="93"/>
        <v>Oui</v>
      </c>
      <c r="AC213">
        <f t="shared" ca="1" si="94"/>
        <v>0</v>
      </c>
      <c r="AD213" t="str">
        <f t="shared" ca="1" si="86"/>
        <v>Oui</v>
      </c>
      <c r="AE213" t="str">
        <f t="shared" ca="1" si="95"/>
        <v/>
      </c>
      <c r="AF213" t="str">
        <f t="shared" ca="1" si="96"/>
        <v>Non</v>
      </c>
      <c r="AG213" cm="1">
        <f t="array" aca="1" ref="AG213" ca="1">IF(INDIRECT($C213&amp;"!"&amp;"$G"&amp;$D213)-INDIRECT($C213&amp;"!"&amp;"$F"&amp;$D213)&lt;=0.5,0,IF(AND(INDIRECT($C213&amp;"!"&amp;"$F"&amp;$D213)=0,INDIRECT($C212&amp;"!"&amp;"$G"&amp;$D212)=1),X213,INDIRECT($C213&amp;"!"&amp;"$F"&amp;$D213)))</f>
        <v>0</v>
      </c>
      <c r="AH213" cm="1">
        <f t="array" aca="1" ref="AH213" ca="1">IF(INDIRECT($C213&amp;"!"&amp;"$G"&amp;$D213)-INDIRECT($C213&amp;"!"&amp;"$F"&amp;$D213)&lt;=0.5,0,IF(OR(INDIRECT($C213&amp;"!"&amp;"$G"&amp;$D213)=1,AND(INDIRECT($C213&amp;"!"&amp;"$G"&amp;$D213)&lt;&gt;1,INDIRECT($C213&amp;"!"&amp;"$G"&amp;$D213)&gt;Calculs!AG213+0.5)),Calculs!AG213+0.5,INDIRECT($C213&amp;"!"&amp;"$G"&amp;$D213)+ROUND(AG213,0)))</f>
        <v>0</v>
      </c>
      <c r="AI213">
        <f t="shared" ca="1" si="97"/>
        <v>0</v>
      </c>
      <c r="AJ213" cm="1">
        <f t="array" aca="1" ref="AJ213" ca="1">IF(AND(AG213=INT(AG213),INDIRECT($C213&amp;"!"&amp;"$F"&amp;$D213)&lt;&gt;""),AG213+1,ROUNDUP(AG213,0))</f>
        <v>0</v>
      </c>
      <c r="AK213">
        <f t="shared" ca="1" si="98"/>
        <v>0</v>
      </c>
      <c r="AL213" t="str">
        <f t="shared" ca="1" si="99"/>
        <v>Oui</v>
      </c>
      <c r="AM213">
        <f t="shared" ca="1" si="100"/>
        <v>0</v>
      </c>
      <c r="AN213" t="str">
        <f t="shared" ca="1" si="87"/>
        <v>Oui</v>
      </c>
      <c r="AO213" t="str">
        <f t="shared" ca="1" si="101"/>
        <v/>
      </c>
    </row>
    <row r="214" spans="1:41" x14ac:dyDescent="0.25">
      <c r="A214">
        <v>212</v>
      </c>
      <c r="B214">
        <f ca="1">Data!E214</f>
        <v>1</v>
      </c>
      <c r="C214" t="s">
        <v>116</v>
      </c>
      <c r="D214">
        <v>5</v>
      </c>
      <c r="E214" t="str">
        <f t="shared" ca="1" si="37"/>
        <v>Non</v>
      </c>
      <c r="F214" t="str">
        <f ca="1">IF(Data!$D214&gt;=3,"Oui","Non")</f>
        <v>Non</v>
      </c>
      <c r="G214" s="4" t="str" cm="1">
        <f t="array" aca="1" ref="G214" ca="1">IF(OR(AND(Data!$E214=4,ISBLANK(INDIRECT($C214&amp;"!"&amp;"$D"&amp;$D214&amp;":$I"&amp;$D214))),$E214="Oui"),_xlfn.SWITCH(Informations!$E$10,"Oui",0.5,"Non",0.4,"Erreur"),"NA")</f>
        <v>NA</v>
      </c>
      <c r="H214" s="14" cm="1">
        <f t="array" aca="1" ref="H214" ca="1">_xlfn.SWITCH($G214,"NA",(INDIRECT($C214&amp;"!"&amp;"$E"&amp;$D214))-(INDIRECT($C214&amp;"!"&amp;"$D"&amp;$D214)),0.4,$G214,0.5,$G214,"Erreur","Erreur","Erreur")</f>
        <v>0</v>
      </c>
      <c r="I214" cm="1">
        <f t="array" aca="1" ref="I214" ca="1">IF($G214="NA",INDIRECT($C214&amp;"!"&amp;"$H"&amp;$D214)+INDIRECT($C214&amp;"!"&amp;"$I"&amp;$D214)+INDIRECT($C214&amp;"!"&amp;"$J"&amp;$D214),0)</f>
        <v>0</v>
      </c>
      <c r="J214" cm="1">
        <f t="array" aca="1" ref="J214" ca="1">IF($G214="NA",(INDIRECT($C214&amp;"!"&amp;"$K"&amp;$D214)),0)</f>
        <v>0</v>
      </c>
      <c r="K214" s="4">
        <f t="shared" ca="1" si="89"/>
        <v>0</v>
      </c>
      <c r="L214" s="3">
        <f t="shared" ca="1" si="38"/>
        <v>0</v>
      </c>
      <c r="M214" s="5" cm="1">
        <f t="array" aca="1" ref="M214" ca="1">IF((INDIRECT($C214&amp;"!"&amp;"$D"&amp;$D214))="",,_xlfn.IFS(INDIRECT($C214&amp;"!"&amp;"$E"&amp;$D214)&lt;(1/3),INDIRECT($C214&amp;"!"&amp;"$E"&amp;$D214)-INDIRECT($C214&amp;"!"&amp;"$D"&amp;$D214),INDIRECT($C214&amp;"!"&amp;"$E"&amp;$D214)&gt;=(1/3),Data!$H$3-(INDIRECT($C214&amp;"!"&amp;"$D"&amp;$D214))))+INDIRECT($C214&amp;"!"&amp;"$H"&amp;$D214)</f>
        <v>0</v>
      </c>
      <c r="N214" s="5">
        <f t="shared" ca="1" si="39"/>
        <v>0</v>
      </c>
      <c r="O214" s="6">
        <f t="shared" ca="1" si="40"/>
        <v>0</v>
      </c>
      <c r="P214" s="5" cm="1">
        <f t="array" aca="1" ref="P214" ca="1">IF((INDIRECT($C214&amp;"!"&amp;"$D"&amp;$D214))="",,_xlfn.IFS(INDIRECT($C214&amp;"!"&amp;"$D"&amp;$D214)&gt;(2/3),INDIRECT($C214&amp;"!"&amp;"$E"&amp;$D214)-INDIRECT($C214&amp;"!"&amp;"$D"&amp;$D214),INDIRECT($C214&amp;"!"&amp;"$D"&amp;$D214)&lt;=(2/3),INDIRECT($C214&amp;"!"&amp;"$E"&amp;$D214)-Data!$H$4))+INDIRECT($C214&amp;"!"&amp;"$J"&amp;$D214)</f>
        <v>0</v>
      </c>
      <c r="Q214" s="4">
        <f t="shared" ca="1" si="41"/>
        <v>0</v>
      </c>
      <c r="R214" s="6">
        <f t="shared" ca="1" si="42"/>
        <v>0</v>
      </c>
      <c r="S214" s="4">
        <f ca="1">IF(VLOOKUP(A214,Data!B:E,4)&gt;=2,K214,N214+Q214)</f>
        <v>0</v>
      </c>
      <c r="T214" s="4">
        <f ca="1">IF(VLOOKUP(A214,Data!B:E,4)&gt;=2,,K214-N214-Q214)</f>
        <v>0</v>
      </c>
      <c r="V214" t="str">
        <f t="shared" ca="1" si="90"/>
        <v>Non</v>
      </c>
      <c r="W214" cm="1">
        <f t="array" aca="1" ref="W214" ca="1">_xlfn.IFS(AND(INDIRECT($C214&amp;"!"&amp;"$G"&amp;$D214)-INDIRECT($C214&amp;"!"&amp;"$F"&amp;$D214)&lt;0.5,INDIRECT($C214&amp;"!"&amp;"$G"&amp;$D214)=1,INDIRECT($C215&amp;"!"&amp;"$F"&amp;$D215)=0),0,AND(INDIRECT($C213&amp;"!"&amp;"$G"&amp;$D213)-INDIRECT($C213&amp;"!"&amp;"$F"&amp;$D213)&lt;0.5,INDIRECT($C213&amp;"!"&amp;"$G"&amp;$D213)=1,INDIRECT($C214&amp;"!"&amp;"$F"&amp;$D214)=0),INDIRECT($C213&amp;"!"&amp;"$F"&amp;$D213),AND(INDIRECT($C213&amp;"!"&amp;"$G"&amp;$D213)-INDIRECT($C213&amp;"!"&amp;"$F"&amp;$D213)&lt;=0.5,INDIRECT($C213&amp;"!"&amp;"$G"&amp;$D213)=1,INDIRECT($C214&amp;"!"&amp;"$F"&amp;$D214)=0),Calculs!X213,AND(INDIRECT($C214&amp;"!"&amp;"$F"&amp;$D214)=0,INDIRECT($C213&amp;"!"&amp;"$G"&amp;$D213)=1),AH213,TRUE,INDIRECT($C214&amp;"!"&amp;"$F"&amp;$D214))</f>
        <v>0</v>
      </c>
      <c r="X214" cm="1">
        <f t="array" aca="1" ref="X214" ca="1">IF(AND(INDIRECT($C214&amp;"!"&amp;"$G"&amp;$D214)-INDIRECT($C214&amp;"!"&amp;"$F"&amp;$D214)&lt;0.5,INDIRECT($C214&amp;"!"&amp;"$G"&amp;$D214)=1,INDIRECT($C215&amp;"!"&amp;"$F"&amp;$D215)=0),0,IF(OR(INDIRECT($C214&amp;"!"&amp;"$G"&amp;$D214)=1,AND(INDIRECT($C214&amp;"!"&amp;"$G"&amp;$D214)&lt;&gt;1,INDIRECT($C214&amp;"!"&amp;"$G"&amp;$D214)&gt;Calculs!W214+0.5)),Calculs!W214+0.5,INDIRECT($C214&amp;"!"&amp;"$G"&amp;$D214)+ROUND(W214,0)))</f>
        <v>0</v>
      </c>
      <c r="Y214">
        <f t="shared" ca="1" si="91"/>
        <v>0</v>
      </c>
      <c r="Z214" cm="1">
        <f t="array" aca="1" ref="Z214" ca="1">IF(AND(W214=INT(W214),INDIRECT($C214&amp;"!"&amp;"$F"&amp;$D214)&lt;&gt;""),W214+1,ROUNDUP(W214,0))</f>
        <v>0</v>
      </c>
      <c r="AA214">
        <f t="shared" ca="1" si="92"/>
        <v>0</v>
      </c>
      <c r="AB214" t="str">
        <f t="shared" ca="1" si="93"/>
        <v>Oui</v>
      </c>
      <c r="AC214">
        <f t="shared" ca="1" si="94"/>
        <v>0</v>
      </c>
      <c r="AD214" t="str">
        <f t="shared" ca="1" si="86"/>
        <v>Oui</v>
      </c>
      <c r="AE214" t="str">
        <f t="shared" ca="1" si="95"/>
        <v/>
      </c>
      <c r="AF214" t="str">
        <f t="shared" ca="1" si="96"/>
        <v>Non</v>
      </c>
      <c r="AG214" cm="1">
        <f t="array" aca="1" ref="AG214" ca="1">IF(INDIRECT($C214&amp;"!"&amp;"$G"&amp;$D214)-INDIRECT($C214&amp;"!"&amp;"$F"&amp;$D214)&lt;=0.5,0,IF(AND(INDIRECT($C214&amp;"!"&amp;"$F"&amp;$D214)=0,INDIRECT($C213&amp;"!"&amp;"$G"&amp;$D213)=1),X214,INDIRECT($C214&amp;"!"&amp;"$F"&amp;$D214)))</f>
        <v>0</v>
      </c>
      <c r="AH214" cm="1">
        <f t="array" aca="1" ref="AH214" ca="1">IF(INDIRECT($C214&amp;"!"&amp;"$G"&amp;$D214)-INDIRECT($C214&amp;"!"&amp;"$F"&amp;$D214)&lt;=0.5,0,IF(OR(INDIRECT($C214&amp;"!"&amp;"$G"&amp;$D214)=1,AND(INDIRECT($C214&amp;"!"&amp;"$G"&amp;$D214)&lt;&gt;1,INDIRECT($C214&amp;"!"&amp;"$G"&amp;$D214)&gt;Calculs!AG214+0.5)),Calculs!AG214+0.5,INDIRECT($C214&amp;"!"&amp;"$G"&amp;$D214)+ROUND(AG214,0)))</f>
        <v>0</v>
      </c>
      <c r="AI214">
        <f t="shared" ca="1" si="97"/>
        <v>0</v>
      </c>
      <c r="AJ214" cm="1">
        <f t="array" aca="1" ref="AJ214" ca="1">IF(AND(AG214=INT(AG214),INDIRECT($C214&amp;"!"&amp;"$F"&amp;$D214)&lt;&gt;""),AG214+1,ROUNDUP(AG214,0))</f>
        <v>0</v>
      </c>
      <c r="AK214">
        <f t="shared" ca="1" si="98"/>
        <v>0</v>
      </c>
      <c r="AL214" t="str">
        <f t="shared" ca="1" si="99"/>
        <v>Oui</v>
      </c>
      <c r="AM214">
        <f t="shared" ca="1" si="100"/>
        <v>0</v>
      </c>
      <c r="AN214" t="str">
        <f t="shared" ca="1" si="87"/>
        <v>Oui</v>
      </c>
      <c r="AO214" t="str">
        <f t="shared" ca="1" si="101"/>
        <v/>
      </c>
    </row>
    <row r="215" spans="1:41" x14ac:dyDescent="0.25">
      <c r="A215">
        <v>213</v>
      </c>
      <c r="B215">
        <f ca="1">Data!E215</f>
        <v>1</v>
      </c>
      <c r="C215" t="s">
        <v>116</v>
      </c>
      <c r="D215">
        <v>6</v>
      </c>
      <c r="E215" t="str">
        <f t="shared" ca="1" si="37"/>
        <v>Non</v>
      </c>
      <c r="F215" t="str">
        <f ca="1">IF(Data!$D215&gt;=3,"Oui","Non")</f>
        <v>Non</v>
      </c>
      <c r="G215" s="4" t="str" cm="1">
        <f t="array" aca="1" ref="G215" ca="1">IF(OR(AND(Data!$E215=4,ISBLANK(INDIRECT($C215&amp;"!"&amp;"$D"&amp;$D215&amp;":$I"&amp;$D215))),$E215="Oui"),_xlfn.SWITCH(Informations!$E$10,"Oui",0.5,"Non",0.4,"Erreur"),"NA")</f>
        <v>NA</v>
      </c>
      <c r="H215" s="14" cm="1">
        <f t="array" aca="1" ref="H215" ca="1">_xlfn.SWITCH($G215,"NA",(INDIRECT($C215&amp;"!"&amp;"$E"&amp;$D215))-(INDIRECT($C215&amp;"!"&amp;"$D"&amp;$D215)),0.4,$G215,0.5,$G215,"Erreur","Erreur","Erreur")</f>
        <v>0</v>
      </c>
      <c r="I215" cm="1">
        <f t="array" aca="1" ref="I215" ca="1">IF($G215="NA",INDIRECT($C215&amp;"!"&amp;"$H"&amp;$D215)+INDIRECT($C215&amp;"!"&amp;"$I"&amp;$D215)+INDIRECT($C215&amp;"!"&amp;"$J"&amp;$D215),0)</f>
        <v>0</v>
      </c>
      <c r="J215" cm="1">
        <f t="array" aca="1" ref="J215" ca="1">IF($G215="NA",(INDIRECT($C215&amp;"!"&amp;"$K"&amp;$D215)),0)</f>
        <v>0</v>
      </c>
      <c r="K215" s="4">
        <f t="shared" ca="1" si="89"/>
        <v>0</v>
      </c>
      <c r="L215" s="3">
        <f t="shared" ca="1" si="38"/>
        <v>0</v>
      </c>
      <c r="M215" s="5" cm="1">
        <f t="array" aca="1" ref="M215" ca="1">IF((INDIRECT($C215&amp;"!"&amp;"$D"&amp;$D215))="",,_xlfn.IFS(INDIRECT($C215&amp;"!"&amp;"$E"&amp;$D215)&lt;(1/3),INDIRECT($C215&amp;"!"&amp;"$E"&amp;$D215)-INDIRECT($C215&amp;"!"&amp;"$D"&amp;$D215),INDIRECT($C215&amp;"!"&amp;"$E"&amp;$D215)&gt;=(1/3),Data!$H$3-(INDIRECT($C215&amp;"!"&amp;"$D"&amp;$D215))))+INDIRECT($C215&amp;"!"&amp;"$H"&amp;$D215)</f>
        <v>0</v>
      </c>
      <c r="N215" s="5">
        <f t="shared" ca="1" si="39"/>
        <v>0</v>
      </c>
      <c r="O215" s="6">
        <f t="shared" ca="1" si="40"/>
        <v>0</v>
      </c>
      <c r="P215" s="5" cm="1">
        <f t="array" aca="1" ref="P215" ca="1">IF((INDIRECT($C215&amp;"!"&amp;"$D"&amp;$D215))="",,_xlfn.IFS(INDIRECT($C215&amp;"!"&amp;"$D"&amp;$D215)&gt;(2/3),INDIRECT($C215&amp;"!"&amp;"$E"&amp;$D215)-INDIRECT($C215&amp;"!"&amp;"$D"&amp;$D215),INDIRECT($C215&amp;"!"&amp;"$D"&amp;$D215)&lt;=(2/3),INDIRECT($C215&amp;"!"&amp;"$E"&amp;$D215)-Data!$H$4))+INDIRECT($C215&amp;"!"&amp;"$J"&amp;$D215)</f>
        <v>0</v>
      </c>
      <c r="Q215" s="4">
        <f t="shared" ca="1" si="41"/>
        <v>0</v>
      </c>
      <c r="R215" s="6">
        <f t="shared" ca="1" si="42"/>
        <v>0</v>
      </c>
      <c r="S215" s="4">
        <f ca="1">IF(VLOOKUP(A215,Data!B:E,4)&gt;=2,K215,N215+Q215)</f>
        <v>0</v>
      </c>
      <c r="T215" s="4">
        <f ca="1">IF(VLOOKUP(A215,Data!B:E,4)&gt;=2,,K215-N215-Q215)</f>
        <v>0</v>
      </c>
      <c r="U215" s="4">
        <f t="shared" ref="U215" ca="1" si="104">SUM(K209:K215)</f>
        <v>0</v>
      </c>
      <c r="V215" t="str">
        <f t="shared" ca="1" si="90"/>
        <v>Non</v>
      </c>
      <c r="W215" cm="1">
        <f t="array" aca="1" ref="W215" ca="1">_xlfn.IFS(AND(INDIRECT($C215&amp;"!"&amp;"$G"&amp;$D215)-INDIRECT($C215&amp;"!"&amp;"$F"&amp;$D215)&lt;0.5,INDIRECT($C215&amp;"!"&amp;"$G"&amp;$D215)=1,INDIRECT($C216&amp;"!"&amp;"$F"&amp;$D216)=0),0,AND(INDIRECT($C214&amp;"!"&amp;"$G"&amp;$D214)-INDIRECT($C214&amp;"!"&amp;"$F"&amp;$D214)&lt;0.5,INDIRECT($C214&amp;"!"&amp;"$G"&amp;$D214)=1,INDIRECT($C215&amp;"!"&amp;"$F"&amp;$D215)=0),INDIRECT($C214&amp;"!"&amp;"$F"&amp;$D214),AND(INDIRECT($C214&amp;"!"&amp;"$G"&amp;$D214)-INDIRECT($C214&amp;"!"&amp;"$F"&amp;$D214)&lt;=0.5,INDIRECT($C214&amp;"!"&amp;"$G"&amp;$D214)=1,INDIRECT($C215&amp;"!"&amp;"$F"&amp;$D215)=0),Calculs!X214,AND(INDIRECT($C215&amp;"!"&amp;"$F"&amp;$D215)=0,INDIRECT($C214&amp;"!"&amp;"$G"&amp;$D214)=1),AH214,TRUE,INDIRECT($C215&amp;"!"&amp;"$F"&amp;$D215))</f>
        <v>0</v>
      </c>
      <c r="X215" cm="1">
        <f t="array" aca="1" ref="X215" ca="1">IF(AND(INDIRECT($C215&amp;"!"&amp;"$G"&amp;$D215)-INDIRECT($C215&amp;"!"&amp;"$F"&amp;$D215)&lt;0.5,INDIRECT($C215&amp;"!"&amp;"$G"&amp;$D215)=1,INDIRECT($C216&amp;"!"&amp;"$F"&amp;$D216)=0),0,IF(OR(INDIRECT($C215&amp;"!"&amp;"$G"&amp;$D215)=1,AND(INDIRECT($C215&amp;"!"&amp;"$G"&amp;$D215)&lt;&gt;1,INDIRECT($C215&amp;"!"&amp;"$G"&amp;$D215)&gt;Calculs!W215+0.5)),Calculs!W215+0.5,INDIRECT($C215&amp;"!"&amp;"$G"&amp;$D215)+ROUND(W215,0)))</f>
        <v>0</v>
      </c>
      <c r="Y215">
        <f t="shared" ca="1" si="91"/>
        <v>0</v>
      </c>
      <c r="Z215" cm="1">
        <f t="array" aca="1" ref="Z215" ca="1">IF(AND(W215=INT(W215),INDIRECT($C215&amp;"!"&amp;"$F"&amp;$D215)&lt;&gt;""),W215+1,ROUNDUP(W215,0))</f>
        <v>0</v>
      </c>
      <c r="AA215">
        <f t="shared" ca="1" si="92"/>
        <v>0</v>
      </c>
      <c r="AB215" t="str">
        <f t="shared" ca="1" si="93"/>
        <v>Oui</v>
      </c>
      <c r="AC215">
        <f t="shared" ca="1" si="94"/>
        <v>0</v>
      </c>
      <c r="AD215" t="str">
        <f t="shared" ca="1" si="86"/>
        <v>Oui</v>
      </c>
      <c r="AE215" t="str">
        <f t="shared" ca="1" si="95"/>
        <v/>
      </c>
      <c r="AF215" t="str">
        <f t="shared" ca="1" si="96"/>
        <v>Non</v>
      </c>
      <c r="AG215" cm="1">
        <f t="array" aca="1" ref="AG215" ca="1">IF(INDIRECT($C215&amp;"!"&amp;"$G"&amp;$D215)-INDIRECT($C215&amp;"!"&amp;"$F"&amp;$D215)&lt;=0.5,0,IF(AND(INDIRECT($C215&amp;"!"&amp;"$F"&amp;$D215)=0,INDIRECT($C214&amp;"!"&amp;"$G"&amp;$D214)=1),X215,INDIRECT($C215&amp;"!"&amp;"$F"&amp;$D215)))</f>
        <v>0</v>
      </c>
      <c r="AH215" cm="1">
        <f t="array" aca="1" ref="AH215" ca="1">IF(INDIRECT($C215&amp;"!"&amp;"$G"&amp;$D215)-INDIRECT($C215&amp;"!"&amp;"$F"&amp;$D215)&lt;=0.5,0,IF(OR(INDIRECT($C215&amp;"!"&amp;"$G"&amp;$D215)=1,AND(INDIRECT($C215&amp;"!"&amp;"$G"&amp;$D215)&lt;&gt;1,INDIRECT($C215&amp;"!"&amp;"$G"&amp;$D215)&gt;Calculs!AG215+0.5)),Calculs!AG215+0.5,INDIRECT($C215&amp;"!"&amp;"$G"&amp;$D215)+ROUND(AG215,0)))</f>
        <v>0</v>
      </c>
      <c r="AI215">
        <f t="shared" ca="1" si="97"/>
        <v>0</v>
      </c>
      <c r="AJ215" cm="1">
        <f t="array" aca="1" ref="AJ215" ca="1">IF(AND(AG215=INT(AG215),INDIRECT($C215&amp;"!"&amp;"$F"&amp;$D215)&lt;&gt;""),AG215+1,ROUNDUP(AG215,0))</f>
        <v>0</v>
      </c>
      <c r="AK215">
        <f t="shared" ca="1" si="98"/>
        <v>0</v>
      </c>
      <c r="AL215" t="str">
        <f t="shared" ca="1" si="99"/>
        <v>Oui</v>
      </c>
      <c r="AM215">
        <f t="shared" ca="1" si="100"/>
        <v>0</v>
      </c>
      <c r="AN215" t="str">
        <f t="shared" ca="1" si="87"/>
        <v>Oui</v>
      </c>
      <c r="AO215" t="str">
        <f t="shared" ca="1" si="101"/>
        <v/>
      </c>
    </row>
    <row r="216" spans="1:41" x14ac:dyDescent="0.25">
      <c r="A216">
        <v>214</v>
      </c>
      <c r="B216">
        <f ca="1">Data!E216</f>
        <v>1</v>
      </c>
      <c r="C216" t="s">
        <v>116</v>
      </c>
      <c r="D216">
        <v>7</v>
      </c>
      <c r="E216" t="str">
        <f t="shared" ca="1" si="37"/>
        <v>Non</v>
      </c>
      <c r="F216" t="str">
        <f ca="1">IF(Data!$D216&gt;=3,"Oui","Non")</f>
        <v>Non</v>
      </c>
      <c r="G216" s="4" t="str" cm="1">
        <f t="array" aca="1" ref="G216" ca="1">IF(OR(AND(Data!$E216=4,ISBLANK(INDIRECT($C216&amp;"!"&amp;"$D"&amp;$D216&amp;":$I"&amp;$D216))),$E216="Oui"),_xlfn.SWITCH(Informations!$E$10,"Oui",0.5,"Non",0.4,"Erreur"),"NA")</f>
        <v>NA</v>
      </c>
      <c r="H216" s="14" cm="1">
        <f t="array" aca="1" ref="H216" ca="1">_xlfn.SWITCH($G216,"NA",(INDIRECT($C216&amp;"!"&amp;"$E"&amp;$D216))-(INDIRECT($C216&amp;"!"&amp;"$D"&amp;$D216)),0.4,$G216,0.5,$G216,"Erreur","Erreur","Erreur")</f>
        <v>0</v>
      </c>
      <c r="I216" cm="1">
        <f t="array" aca="1" ref="I216" ca="1">IF($G216="NA",INDIRECT($C216&amp;"!"&amp;"$H"&amp;$D216)+INDIRECT($C216&amp;"!"&amp;"$I"&amp;$D216)+INDIRECT($C216&amp;"!"&amp;"$J"&amp;$D216),0)</f>
        <v>0</v>
      </c>
      <c r="J216" cm="1">
        <f t="array" aca="1" ref="J216" ca="1">IF($G216="NA",(INDIRECT($C216&amp;"!"&amp;"$K"&amp;$D216)),0)</f>
        <v>0</v>
      </c>
      <c r="K216" s="4">
        <f t="shared" ca="1" si="89"/>
        <v>0</v>
      </c>
      <c r="L216" s="3">
        <f t="shared" ca="1" si="38"/>
        <v>0</v>
      </c>
      <c r="M216" s="5" cm="1">
        <f t="array" aca="1" ref="M216" ca="1">IF((INDIRECT($C216&amp;"!"&amp;"$D"&amp;$D216))="",,_xlfn.IFS(INDIRECT($C216&amp;"!"&amp;"$E"&amp;$D216)&lt;(1/3),INDIRECT($C216&amp;"!"&amp;"$E"&amp;$D216)-INDIRECT($C216&amp;"!"&amp;"$D"&amp;$D216),INDIRECT($C216&amp;"!"&amp;"$E"&amp;$D216)&gt;=(1/3),Data!$H$3-(INDIRECT($C216&amp;"!"&amp;"$D"&amp;$D216))))+INDIRECT($C216&amp;"!"&amp;"$H"&amp;$D216)</f>
        <v>0</v>
      </c>
      <c r="N216" s="5">
        <f t="shared" ca="1" si="39"/>
        <v>0</v>
      </c>
      <c r="O216" s="6">
        <f t="shared" ca="1" si="40"/>
        <v>0</v>
      </c>
      <c r="P216" s="5" cm="1">
        <f t="array" aca="1" ref="P216" ca="1">IF((INDIRECT($C216&amp;"!"&amp;"$D"&amp;$D216))="",,_xlfn.IFS(INDIRECT($C216&amp;"!"&amp;"$D"&amp;$D216)&gt;(2/3),INDIRECT($C216&amp;"!"&amp;"$E"&amp;$D216)-INDIRECT($C216&amp;"!"&amp;"$D"&amp;$D216),INDIRECT($C216&amp;"!"&amp;"$D"&amp;$D216)&lt;=(2/3),INDIRECT($C216&amp;"!"&amp;"$E"&amp;$D216)-Data!$H$4))+INDIRECT($C216&amp;"!"&amp;"$J"&amp;$D216)</f>
        <v>0</v>
      </c>
      <c r="Q216" s="4">
        <f t="shared" ca="1" si="41"/>
        <v>0</v>
      </c>
      <c r="R216" s="6">
        <f t="shared" ca="1" si="42"/>
        <v>0</v>
      </c>
      <c r="S216" s="4">
        <f ca="1">IF(VLOOKUP(A216,Data!B:E,4)&gt;=2,K216,N216+Q216)</f>
        <v>0</v>
      </c>
      <c r="T216" s="4">
        <f ca="1">IF(VLOOKUP(A216,Data!B:E,4)&gt;=2,,K216-N216-Q216)</f>
        <v>0</v>
      </c>
      <c r="V216" t="str">
        <f t="shared" ca="1" si="90"/>
        <v>Non</v>
      </c>
      <c r="W216" cm="1">
        <f t="array" aca="1" ref="W216" ca="1">_xlfn.IFS(AND(INDIRECT($C216&amp;"!"&amp;"$G"&amp;$D216)-INDIRECT($C216&amp;"!"&amp;"$F"&amp;$D216)&lt;0.5,INDIRECT($C216&amp;"!"&amp;"$G"&amp;$D216)=1,INDIRECT($C217&amp;"!"&amp;"$F"&amp;$D217)=0),0,AND(INDIRECT($C215&amp;"!"&amp;"$G"&amp;$D215)-INDIRECT($C215&amp;"!"&amp;"$F"&amp;$D215)&lt;0.5,INDIRECT($C215&amp;"!"&amp;"$G"&amp;$D215)=1,INDIRECT($C216&amp;"!"&amp;"$F"&amp;$D216)=0),INDIRECT($C215&amp;"!"&amp;"$F"&amp;$D215),AND(INDIRECT($C215&amp;"!"&amp;"$G"&amp;$D215)-INDIRECT($C215&amp;"!"&amp;"$F"&amp;$D215)&lt;=0.5,INDIRECT($C215&amp;"!"&amp;"$G"&amp;$D215)=1,INDIRECT($C216&amp;"!"&amp;"$F"&amp;$D216)=0),Calculs!X215,AND(INDIRECT($C216&amp;"!"&amp;"$F"&amp;$D216)=0,INDIRECT($C215&amp;"!"&amp;"$G"&amp;$D215)=1),AH215,TRUE,INDIRECT($C216&amp;"!"&amp;"$F"&amp;$D216))</f>
        <v>0</v>
      </c>
      <c r="X216" cm="1">
        <f t="array" aca="1" ref="X216" ca="1">IF(AND(INDIRECT($C216&amp;"!"&amp;"$G"&amp;$D216)-INDIRECT($C216&amp;"!"&amp;"$F"&amp;$D216)&lt;0.5,INDIRECT($C216&amp;"!"&amp;"$G"&amp;$D216)=1,INDIRECT($C217&amp;"!"&amp;"$F"&amp;$D217)=0),0,IF(OR(INDIRECT($C216&amp;"!"&amp;"$G"&amp;$D216)=1,AND(INDIRECT($C216&amp;"!"&amp;"$G"&amp;$D216)&lt;&gt;1,INDIRECT($C216&amp;"!"&amp;"$G"&amp;$D216)&gt;Calculs!W216+0.5)),Calculs!W216+0.5,INDIRECT($C216&amp;"!"&amp;"$G"&amp;$D216)+ROUND(W216,0)))</f>
        <v>0</v>
      </c>
      <c r="Y216">
        <f t="shared" ca="1" si="91"/>
        <v>0</v>
      </c>
      <c r="Z216" cm="1">
        <f t="array" aca="1" ref="Z216" ca="1">IF(AND(W216=INT(W216),INDIRECT($C216&amp;"!"&amp;"$F"&amp;$D216)&lt;&gt;""),W216+1,ROUNDUP(W216,0))</f>
        <v>0</v>
      </c>
      <c r="AA216">
        <f t="shared" ca="1" si="92"/>
        <v>0</v>
      </c>
      <c r="AB216" t="str">
        <f t="shared" ca="1" si="93"/>
        <v>Oui</v>
      </c>
      <c r="AC216">
        <f t="shared" ca="1" si="94"/>
        <v>0</v>
      </c>
      <c r="AD216" t="str">
        <f t="shared" ca="1" si="86"/>
        <v>Oui</v>
      </c>
      <c r="AE216" t="str">
        <f t="shared" ca="1" si="95"/>
        <v/>
      </c>
      <c r="AF216" t="str">
        <f t="shared" ca="1" si="96"/>
        <v>Non</v>
      </c>
      <c r="AG216" cm="1">
        <f t="array" aca="1" ref="AG216" ca="1">IF(INDIRECT($C216&amp;"!"&amp;"$G"&amp;$D216)-INDIRECT($C216&amp;"!"&amp;"$F"&amp;$D216)&lt;=0.5,0,IF(AND(INDIRECT($C216&amp;"!"&amp;"$F"&amp;$D216)=0,INDIRECT($C215&amp;"!"&amp;"$G"&amp;$D215)=1),X216,INDIRECT($C216&amp;"!"&amp;"$F"&amp;$D216)))</f>
        <v>0</v>
      </c>
      <c r="AH216" cm="1">
        <f t="array" aca="1" ref="AH216" ca="1">IF(INDIRECT($C216&amp;"!"&amp;"$G"&amp;$D216)-INDIRECT($C216&amp;"!"&amp;"$F"&amp;$D216)&lt;=0.5,0,IF(OR(INDIRECT($C216&amp;"!"&amp;"$G"&amp;$D216)=1,AND(INDIRECT($C216&amp;"!"&amp;"$G"&amp;$D216)&lt;&gt;1,INDIRECT($C216&amp;"!"&amp;"$G"&amp;$D216)&gt;Calculs!AG216+0.5)),Calculs!AG216+0.5,INDIRECT($C216&amp;"!"&amp;"$G"&amp;$D216)+ROUND(AG216,0)))</f>
        <v>0</v>
      </c>
      <c r="AI216">
        <f t="shared" ca="1" si="97"/>
        <v>0</v>
      </c>
      <c r="AJ216" cm="1">
        <f t="array" aca="1" ref="AJ216" ca="1">IF(AND(AG216=INT(AG216),INDIRECT($C216&amp;"!"&amp;"$F"&amp;$D216)&lt;&gt;""),AG216+1,ROUNDUP(AG216,0))</f>
        <v>0</v>
      </c>
      <c r="AK216">
        <f t="shared" ca="1" si="98"/>
        <v>0</v>
      </c>
      <c r="AL216" t="str">
        <f t="shared" ca="1" si="99"/>
        <v>Oui</v>
      </c>
      <c r="AM216">
        <f t="shared" ca="1" si="100"/>
        <v>0</v>
      </c>
      <c r="AN216" t="str">
        <f t="shared" ca="1" si="87"/>
        <v>Oui</v>
      </c>
      <c r="AO216" t="str">
        <f t="shared" ca="1" si="101"/>
        <v/>
      </c>
    </row>
    <row r="217" spans="1:41" x14ac:dyDescent="0.25">
      <c r="A217">
        <v>215</v>
      </c>
      <c r="B217">
        <f ca="1">Data!E217</f>
        <v>1</v>
      </c>
      <c r="C217" t="s">
        <v>116</v>
      </c>
      <c r="D217">
        <v>8</v>
      </c>
      <c r="E217" t="str">
        <f t="shared" ca="1" si="37"/>
        <v>Non</v>
      </c>
      <c r="F217" t="str">
        <f ca="1">IF(Data!$D217&gt;=3,"Oui","Non")</f>
        <v>Non</v>
      </c>
      <c r="G217" s="4" t="str" cm="1">
        <f t="array" aca="1" ref="G217" ca="1">IF(OR(AND(Data!$E217=4,ISBLANK(INDIRECT($C217&amp;"!"&amp;"$D"&amp;$D217&amp;":$I"&amp;$D217))),$E217="Oui"),_xlfn.SWITCH(Informations!$E$10,"Oui",0.5,"Non",0.4,"Erreur"),"NA")</f>
        <v>NA</v>
      </c>
      <c r="H217" s="14" cm="1">
        <f t="array" aca="1" ref="H217" ca="1">_xlfn.SWITCH($G217,"NA",(INDIRECT($C217&amp;"!"&amp;"$E"&amp;$D217))-(INDIRECT($C217&amp;"!"&amp;"$D"&amp;$D217)),0.4,$G217,0.5,$G217,"Erreur","Erreur","Erreur")</f>
        <v>0</v>
      </c>
      <c r="I217" cm="1">
        <f t="array" aca="1" ref="I217" ca="1">IF($G217="NA",INDIRECT($C217&amp;"!"&amp;"$H"&amp;$D217)+INDIRECT($C217&amp;"!"&amp;"$I"&amp;$D217)+INDIRECT($C217&amp;"!"&amp;"$J"&amp;$D217),0)</f>
        <v>0</v>
      </c>
      <c r="J217" cm="1">
        <f t="array" aca="1" ref="J217" ca="1">IF($G217="NA",(INDIRECT($C217&amp;"!"&amp;"$K"&amp;$D217)),0)</f>
        <v>0</v>
      </c>
      <c r="K217" s="4">
        <f t="shared" ca="1" si="89"/>
        <v>0</v>
      </c>
      <c r="L217" s="3">
        <f t="shared" ca="1" si="38"/>
        <v>0</v>
      </c>
      <c r="M217" s="5" cm="1">
        <f t="array" aca="1" ref="M217" ca="1">IF((INDIRECT($C217&amp;"!"&amp;"$D"&amp;$D217))="",,_xlfn.IFS(INDIRECT($C217&amp;"!"&amp;"$E"&amp;$D217)&lt;(1/3),INDIRECT($C217&amp;"!"&amp;"$E"&amp;$D217)-INDIRECT($C217&amp;"!"&amp;"$D"&amp;$D217),INDIRECT($C217&amp;"!"&amp;"$E"&amp;$D217)&gt;=(1/3),Data!$H$3-(INDIRECT($C217&amp;"!"&amp;"$D"&amp;$D217))))+INDIRECT($C217&amp;"!"&amp;"$H"&amp;$D217)</f>
        <v>0</v>
      </c>
      <c r="N217" s="5">
        <f t="shared" ca="1" si="39"/>
        <v>0</v>
      </c>
      <c r="O217" s="6">
        <f t="shared" ca="1" si="40"/>
        <v>0</v>
      </c>
      <c r="P217" s="5" cm="1">
        <f t="array" aca="1" ref="P217" ca="1">IF((INDIRECT($C217&amp;"!"&amp;"$D"&amp;$D217))="",,_xlfn.IFS(INDIRECT($C217&amp;"!"&amp;"$D"&amp;$D217)&gt;(2/3),INDIRECT($C217&amp;"!"&amp;"$E"&amp;$D217)-INDIRECT($C217&amp;"!"&amp;"$D"&amp;$D217),INDIRECT($C217&amp;"!"&amp;"$D"&amp;$D217)&lt;=(2/3),INDIRECT($C217&amp;"!"&amp;"$E"&amp;$D217)-Data!$H$4))+INDIRECT($C217&amp;"!"&amp;"$J"&amp;$D217)</f>
        <v>0</v>
      </c>
      <c r="Q217" s="4">
        <f t="shared" ca="1" si="41"/>
        <v>0</v>
      </c>
      <c r="R217" s="6">
        <f t="shared" ca="1" si="42"/>
        <v>0</v>
      </c>
      <c r="S217" s="4">
        <f ca="1">IF(VLOOKUP(A217,Data!B:E,4)&gt;=2,K217,N217+Q217)</f>
        <v>0</v>
      </c>
      <c r="T217" s="4">
        <f ca="1">IF(VLOOKUP(A217,Data!B:E,4)&gt;=2,,K217-N217-Q217)</f>
        <v>0</v>
      </c>
      <c r="V217" t="str">
        <f t="shared" ca="1" si="90"/>
        <v>Non</v>
      </c>
      <c r="W217" cm="1">
        <f t="array" aca="1" ref="W217" ca="1">_xlfn.IFS(AND(INDIRECT($C217&amp;"!"&amp;"$G"&amp;$D217)-INDIRECT($C217&amp;"!"&amp;"$F"&amp;$D217)&lt;0.5,INDIRECT($C217&amp;"!"&amp;"$G"&amp;$D217)=1,INDIRECT($C218&amp;"!"&amp;"$F"&amp;$D218)=0),0,AND(INDIRECT($C216&amp;"!"&amp;"$G"&amp;$D216)-INDIRECT($C216&amp;"!"&amp;"$F"&amp;$D216)&lt;0.5,INDIRECT($C216&amp;"!"&amp;"$G"&amp;$D216)=1,INDIRECT($C217&amp;"!"&amp;"$F"&amp;$D217)=0),INDIRECT($C216&amp;"!"&amp;"$F"&amp;$D216),AND(INDIRECT($C216&amp;"!"&amp;"$G"&amp;$D216)-INDIRECT($C216&amp;"!"&amp;"$F"&amp;$D216)&lt;=0.5,INDIRECT($C216&amp;"!"&amp;"$G"&amp;$D216)=1,INDIRECT($C217&amp;"!"&amp;"$F"&amp;$D217)=0),Calculs!X216,AND(INDIRECT($C217&amp;"!"&amp;"$F"&amp;$D217)=0,INDIRECT($C216&amp;"!"&amp;"$G"&amp;$D216)=1),AH216,TRUE,INDIRECT($C217&amp;"!"&amp;"$F"&amp;$D217))</f>
        <v>0</v>
      </c>
      <c r="X217" cm="1">
        <f t="array" aca="1" ref="X217" ca="1">IF(AND(INDIRECT($C217&amp;"!"&amp;"$G"&amp;$D217)-INDIRECT($C217&amp;"!"&amp;"$F"&amp;$D217)&lt;0.5,INDIRECT($C217&amp;"!"&amp;"$G"&amp;$D217)=1,INDIRECT($C218&amp;"!"&amp;"$F"&amp;$D218)=0),0,IF(OR(INDIRECT($C217&amp;"!"&amp;"$G"&amp;$D217)=1,AND(INDIRECT($C217&amp;"!"&amp;"$G"&amp;$D217)&lt;&gt;1,INDIRECT($C217&amp;"!"&amp;"$G"&amp;$D217)&gt;Calculs!W217+0.5)),Calculs!W217+0.5,INDIRECT($C217&amp;"!"&amp;"$G"&amp;$D217)+ROUND(W217,0)))</f>
        <v>0</v>
      </c>
      <c r="Y217">
        <f t="shared" ca="1" si="91"/>
        <v>0</v>
      </c>
      <c r="Z217" cm="1">
        <f t="array" aca="1" ref="Z217" ca="1">IF(AND(W217=INT(W217),INDIRECT($C217&amp;"!"&amp;"$F"&amp;$D217)&lt;&gt;""),W217+1,ROUNDUP(W217,0))</f>
        <v>0</v>
      </c>
      <c r="AA217">
        <f t="shared" ca="1" si="92"/>
        <v>0</v>
      </c>
      <c r="AB217" t="str">
        <f t="shared" ca="1" si="93"/>
        <v>Oui</v>
      </c>
      <c r="AC217">
        <f t="shared" ca="1" si="94"/>
        <v>0</v>
      </c>
      <c r="AD217" t="str">
        <f t="shared" ca="1" si="86"/>
        <v>Oui</v>
      </c>
      <c r="AE217" t="str">
        <f t="shared" ca="1" si="95"/>
        <v/>
      </c>
      <c r="AF217" t="str">
        <f t="shared" ca="1" si="96"/>
        <v>Non</v>
      </c>
      <c r="AG217" cm="1">
        <f t="array" aca="1" ref="AG217" ca="1">IF(INDIRECT($C217&amp;"!"&amp;"$G"&amp;$D217)-INDIRECT($C217&amp;"!"&amp;"$F"&amp;$D217)&lt;=0.5,0,IF(AND(INDIRECT($C217&amp;"!"&amp;"$F"&amp;$D217)=0,INDIRECT($C216&amp;"!"&amp;"$G"&amp;$D216)=1),X217,INDIRECT($C217&amp;"!"&amp;"$F"&amp;$D217)))</f>
        <v>0</v>
      </c>
      <c r="AH217" cm="1">
        <f t="array" aca="1" ref="AH217" ca="1">IF(INDIRECT($C217&amp;"!"&amp;"$G"&amp;$D217)-INDIRECT($C217&amp;"!"&amp;"$F"&amp;$D217)&lt;=0.5,0,IF(OR(INDIRECT($C217&amp;"!"&amp;"$G"&amp;$D217)=1,AND(INDIRECT($C217&amp;"!"&amp;"$G"&amp;$D217)&lt;&gt;1,INDIRECT($C217&amp;"!"&amp;"$G"&amp;$D217)&gt;Calculs!AG217+0.5)),Calculs!AG217+0.5,INDIRECT($C217&amp;"!"&amp;"$G"&amp;$D217)+ROUND(AG217,0)))</f>
        <v>0</v>
      </c>
      <c r="AI217">
        <f t="shared" ca="1" si="97"/>
        <v>0</v>
      </c>
      <c r="AJ217" cm="1">
        <f t="array" aca="1" ref="AJ217" ca="1">IF(AND(AG217=INT(AG217),INDIRECT($C217&amp;"!"&amp;"$F"&amp;$D217)&lt;&gt;""),AG217+1,ROUNDUP(AG217,0))</f>
        <v>0</v>
      </c>
      <c r="AK217">
        <f t="shared" ca="1" si="98"/>
        <v>0</v>
      </c>
      <c r="AL217" t="str">
        <f t="shared" ca="1" si="99"/>
        <v>Oui</v>
      </c>
      <c r="AM217">
        <f t="shared" ca="1" si="100"/>
        <v>0</v>
      </c>
      <c r="AN217" t="str">
        <f t="shared" ca="1" si="87"/>
        <v>Oui</v>
      </c>
      <c r="AO217" t="str">
        <f t="shared" ca="1" si="101"/>
        <v/>
      </c>
    </row>
    <row r="218" spans="1:41" x14ac:dyDescent="0.25">
      <c r="A218">
        <v>216</v>
      </c>
      <c r="B218">
        <f ca="1">Data!E218</f>
        <v>1</v>
      </c>
      <c r="C218" t="s">
        <v>116</v>
      </c>
      <c r="D218">
        <v>9</v>
      </c>
      <c r="E218" t="str">
        <f t="shared" ca="1" si="37"/>
        <v>Non</v>
      </c>
      <c r="F218" t="str">
        <f ca="1">IF(Data!$D218&gt;=3,"Oui","Non")</f>
        <v>Non</v>
      </c>
      <c r="G218" s="4" t="str" cm="1">
        <f t="array" aca="1" ref="G218" ca="1">IF(OR(AND(Data!$E218=4,ISBLANK(INDIRECT($C218&amp;"!"&amp;"$D"&amp;$D218&amp;":$I"&amp;$D218))),$E218="Oui"),_xlfn.SWITCH(Informations!$E$10,"Oui",0.5,"Non",0.4,"Erreur"),"NA")</f>
        <v>NA</v>
      </c>
      <c r="H218" s="14" cm="1">
        <f t="array" aca="1" ref="H218" ca="1">_xlfn.SWITCH($G218,"NA",(INDIRECT($C218&amp;"!"&amp;"$E"&amp;$D218))-(INDIRECT($C218&amp;"!"&amp;"$D"&amp;$D218)),0.4,$G218,0.5,$G218,"Erreur","Erreur","Erreur")</f>
        <v>0</v>
      </c>
      <c r="I218" cm="1">
        <f t="array" aca="1" ref="I218" ca="1">IF($G218="NA",INDIRECT($C218&amp;"!"&amp;"$H"&amp;$D218)+INDIRECT($C218&amp;"!"&amp;"$I"&amp;$D218)+INDIRECT($C218&amp;"!"&amp;"$J"&amp;$D218),0)</f>
        <v>0</v>
      </c>
      <c r="J218" cm="1">
        <f t="array" aca="1" ref="J218" ca="1">IF($G218="NA",(INDIRECT($C218&amp;"!"&amp;"$K"&amp;$D218)),0)</f>
        <v>0</v>
      </c>
      <c r="K218" s="4">
        <f t="shared" ca="1" si="89"/>
        <v>0</v>
      </c>
      <c r="L218" s="3">
        <f t="shared" ca="1" si="38"/>
        <v>0</v>
      </c>
      <c r="M218" s="5" cm="1">
        <f t="array" aca="1" ref="M218" ca="1">IF((INDIRECT($C218&amp;"!"&amp;"$D"&amp;$D218))="",,_xlfn.IFS(INDIRECT($C218&amp;"!"&amp;"$E"&amp;$D218)&lt;(1/3),INDIRECT($C218&amp;"!"&amp;"$E"&amp;$D218)-INDIRECT($C218&amp;"!"&amp;"$D"&amp;$D218),INDIRECT($C218&amp;"!"&amp;"$E"&amp;$D218)&gt;=(1/3),Data!$H$3-(INDIRECT($C218&amp;"!"&amp;"$D"&amp;$D218))))+INDIRECT($C218&amp;"!"&amp;"$H"&amp;$D218)</f>
        <v>0</v>
      </c>
      <c r="N218" s="5">
        <f t="shared" ca="1" si="39"/>
        <v>0</v>
      </c>
      <c r="O218" s="6">
        <f t="shared" ca="1" si="40"/>
        <v>0</v>
      </c>
      <c r="P218" s="5" cm="1">
        <f t="array" aca="1" ref="P218" ca="1">IF((INDIRECT($C218&amp;"!"&amp;"$D"&amp;$D218))="",,_xlfn.IFS(INDIRECT($C218&amp;"!"&amp;"$D"&amp;$D218)&gt;(2/3),INDIRECT($C218&amp;"!"&amp;"$E"&amp;$D218)-INDIRECT($C218&amp;"!"&amp;"$D"&amp;$D218),INDIRECT($C218&amp;"!"&amp;"$D"&amp;$D218)&lt;=(2/3),INDIRECT($C218&amp;"!"&amp;"$E"&amp;$D218)-Data!$H$4))+INDIRECT($C218&amp;"!"&amp;"$J"&amp;$D218)</f>
        <v>0</v>
      </c>
      <c r="Q218" s="4">
        <f t="shared" ca="1" si="41"/>
        <v>0</v>
      </c>
      <c r="R218" s="6">
        <f t="shared" ca="1" si="42"/>
        <v>0</v>
      </c>
      <c r="S218" s="4">
        <f ca="1">IF(VLOOKUP(A218,Data!B:E,4)&gt;=2,K218,N218+Q218)</f>
        <v>0</v>
      </c>
      <c r="T218" s="4">
        <f ca="1">IF(VLOOKUP(A218,Data!B:E,4)&gt;=2,,K218-N218-Q218)</f>
        <v>0</v>
      </c>
      <c r="V218" t="str">
        <f t="shared" ca="1" si="90"/>
        <v>Non</v>
      </c>
      <c r="W218" cm="1">
        <f t="array" aca="1" ref="W218" ca="1">_xlfn.IFS(AND(INDIRECT($C218&amp;"!"&amp;"$G"&amp;$D218)-INDIRECT($C218&amp;"!"&amp;"$F"&amp;$D218)&lt;0.5,INDIRECT($C218&amp;"!"&amp;"$G"&amp;$D218)=1,INDIRECT($C219&amp;"!"&amp;"$F"&amp;$D219)=0),0,AND(INDIRECT($C217&amp;"!"&amp;"$G"&amp;$D217)-INDIRECT($C217&amp;"!"&amp;"$F"&amp;$D217)&lt;0.5,INDIRECT($C217&amp;"!"&amp;"$G"&amp;$D217)=1,INDIRECT($C218&amp;"!"&amp;"$F"&amp;$D218)=0),INDIRECT($C217&amp;"!"&amp;"$F"&amp;$D217),AND(INDIRECT($C217&amp;"!"&amp;"$G"&amp;$D217)-INDIRECT($C217&amp;"!"&amp;"$F"&amp;$D217)&lt;=0.5,INDIRECT($C217&amp;"!"&amp;"$G"&amp;$D217)=1,INDIRECT($C218&amp;"!"&amp;"$F"&amp;$D218)=0),Calculs!X217,AND(INDIRECT($C218&amp;"!"&amp;"$F"&amp;$D218)=0,INDIRECT($C217&amp;"!"&amp;"$G"&amp;$D217)=1),AH217,TRUE,INDIRECT($C218&amp;"!"&amp;"$F"&amp;$D218))</f>
        <v>0</v>
      </c>
      <c r="X218" cm="1">
        <f t="array" aca="1" ref="X218" ca="1">IF(AND(INDIRECT($C218&amp;"!"&amp;"$G"&amp;$D218)-INDIRECT($C218&amp;"!"&amp;"$F"&amp;$D218)&lt;0.5,INDIRECT($C218&amp;"!"&amp;"$G"&amp;$D218)=1,INDIRECT($C219&amp;"!"&amp;"$F"&amp;$D219)=0),0,IF(OR(INDIRECT($C218&amp;"!"&amp;"$G"&amp;$D218)=1,AND(INDIRECT($C218&amp;"!"&amp;"$G"&amp;$D218)&lt;&gt;1,INDIRECT($C218&amp;"!"&amp;"$G"&amp;$D218)&gt;Calculs!W218+0.5)),Calculs!W218+0.5,INDIRECT($C218&amp;"!"&amp;"$G"&amp;$D218)+ROUND(W218,0)))</f>
        <v>0</v>
      </c>
      <c r="Y218">
        <f t="shared" ca="1" si="91"/>
        <v>0</v>
      </c>
      <c r="Z218" cm="1">
        <f t="array" aca="1" ref="Z218" ca="1">IF(AND(W218=INT(W218),INDIRECT($C218&amp;"!"&amp;"$F"&amp;$D218)&lt;&gt;""),W218+1,ROUNDUP(W218,0))</f>
        <v>0</v>
      </c>
      <c r="AA218">
        <f t="shared" ca="1" si="92"/>
        <v>0</v>
      </c>
      <c r="AB218" t="str">
        <f t="shared" ca="1" si="93"/>
        <v>Oui</v>
      </c>
      <c r="AC218">
        <f t="shared" ca="1" si="94"/>
        <v>0</v>
      </c>
      <c r="AD218" t="str">
        <f t="shared" ca="1" si="86"/>
        <v>Oui</v>
      </c>
      <c r="AE218" t="str">
        <f t="shared" ca="1" si="95"/>
        <v/>
      </c>
      <c r="AF218" t="str">
        <f t="shared" ca="1" si="96"/>
        <v>Non</v>
      </c>
      <c r="AG218" cm="1">
        <f t="array" aca="1" ref="AG218" ca="1">IF(INDIRECT($C218&amp;"!"&amp;"$G"&amp;$D218)-INDIRECT($C218&amp;"!"&amp;"$F"&amp;$D218)&lt;=0.5,0,IF(AND(INDIRECT($C218&amp;"!"&amp;"$F"&amp;$D218)=0,INDIRECT($C217&amp;"!"&amp;"$G"&amp;$D217)=1),X218,INDIRECT($C218&amp;"!"&amp;"$F"&amp;$D218)))</f>
        <v>0</v>
      </c>
      <c r="AH218" cm="1">
        <f t="array" aca="1" ref="AH218" ca="1">IF(INDIRECT($C218&amp;"!"&amp;"$G"&amp;$D218)-INDIRECT($C218&amp;"!"&amp;"$F"&amp;$D218)&lt;=0.5,0,IF(OR(INDIRECT($C218&amp;"!"&amp;"$G"&amp;$D218)=1,AND(INDIRECT($C218&amp;"!"&amp;"$G"&amp;$D218)&lt;&gt;1,INDIRECT($C218&amp;"!"&amp;"$G"&amp;$D218)&gt;Calculs!AG218+0.5)),Calculs!AG218+0.5,INDIRECT($C218&amp;"!"&amp;"$G"&amp;$D218)+ROUND(AG218,0)))</f>
        <v>0</v>
      </c>
      <c r="AI218">
        <f t="shared" ca="1" si="97"/>
        <v>0</v>
      </c>
      <c r="AJ218" cm="1">
        <f t="array" aca="1" ref="AJ218" ca="1">IF(AND(AG218=INT(AG218),INDIRECT($C218&amp;"!"&amp;"$F"&amp;$D218)&lt;&gt;""),AG218+1,ROUNDUP(AG218,0))</f>
        <v>0</v>
      </c>
      <c r="AK218">
        <f t="shared" ca="1" si="98"/>
        <v>0</v>
      </c>
      <c r="AL218" t="str">
        <f t="shared" ca="1" si="99"/>
        <v>Oui</v>
      </c>
      <c r="AM218">
        <f t="shared" ca="1" si="100"/>
        <v>0</v>
      </c>
      <c r="AN218" t="str">
        <f t="shared" ca="1" si="87"/>
        <v>Oui</v>
      </c>
      <c r="AO218" t="str">
        <f t="shared" ca="1" si="101"/>
        <v/>
      </c>
    </row>
    <row r="219" spans="1:41" x14ac:dyDescent="0.25">
      <c r="A219">
        <v>217</v>
      </c>
      <c r="B219">
        <f ca="1">Data!E219</f>
        <v>2</v>
      </c>
      <c r="C219" t="s">
        <v>116</v>
      </c>
      <c r="D219">
        <v>10</v>
      </c>
      <c r="E219" t="str">
        <f t="shared" ca="1" si="37"/>
        <v>Non</v>
      </c>
      <c r="F219" t="str">
        <f ca="1">IF(Data!$D219&gt;=3,"Oui","Non")</f>
        <v>Non</v>
      </c>
      <c r="G219" s="4" t="str" cm="1">
        <f t="array" aca="1" ref="G219" ca="1">IF(OR(AND(Data!$E219=4,ISBLANK(INDIRECT($C219&amp;"!"&amp;"$D"&amp;$D219&amp;":$I"&amp;$D219))),$E219="Oui"),_xlfn.SWITCH(Informations!$E$10,"Oui",0.5,"Non",0.4,"Erreur"),"NA")</f>
        <v>NA</v>
      </c>
      <c r="H219" s="14" cm="1">
        <f t="array" aca="1" ref="H219" ca="1">_xlfn.SWITCH($G219,"NA",(INDIRECT($C219&amp;"!"&amp;"$E"&amp;$D219))-(INDIRECT($C219&amp;"!"&amp;"$D"&amp;$D219)),0.4,$G219,0.5,$G219,"Erreur","Erreur","Erreur")</f>
        <v>0</v>
      </c>
      <c r="I219" cm="1">
        <f t="array" aca="1" ref="I219" ca="1">IF($G219="NA",INDIRECT($C219&amp;"!"&amp;"$H"&amp;$D219)+INDIRECT($C219&amp;"!"&amp;"$I"&amp;$D219)+INDIRECT($C219&amp;"!"&amp;"$J"&amp;$D219),0)</f>
        <v>0</v>
      </c>
      <c r="J219" cm="1">
        <f t="array" aca="1" ref="J219" ca="1">IF($G219="NA",(INDIRECT($C219&amp;"!"&amp;"$K"&amp;$D219)),0)</f>
        <v>0</v>
      </c>
      <c r="K219" s="4">
        <f t="shared" ca="1" si="89"/>
        <v>0</v>
      </c>
      <c r="L219" s="3">
        <f t="shared" ca="1" si="38"/>
        <v>0</v>
      </c>
      <c r="M219" s="5" cm="1">
        <f t="array" aca="1" ref="M219" ca="1">IF((INDIRECT($C219&amp;"!"&amp;"$D"&amp;$D219))="",,_xlfn.IFS(INDIRECT($C219&amp;"!"&amp;"$E"&amp;$D219)&lt;(1/3),INDIRECT($C219&amp;"!"&amp;"$E"&amp;$D219)-INDIRECT($C219&amp;"!"&amp;"$D"&amp;$D219),INDIRECT($C219&amp;"!"&amp;"$E"&amp;$D219)&gt;=(1/3),Data!$H$3-(INDIRECT($C219&amp;"!"&amp;"$D"&amp;$D219))))+INDIRECT($C219&amp;"!"&amp;"$H"&amp;$D219)</f>
        <v>0</v>
      </c>
      <c r="N219" s="5">
        <f t="shared" ca="1" si="39"/>
        <v>0</v>
      </c>
      <c r="O219" s="6">
        <f t="shared" ca="1" si="40"/>
        <v>0</v>
      </c>
      <c r="P219" s="5" cm="1">
        <f t="array" aca="1" ref="P219" ca="1">IF((INDIRECT($C219&amp;"!"&amp;"$D"&amp;$D219))="",,_xlfn.IFS(INDIRECT($C219&amp;"!"&amp;"$D"&amp;$D219)&gt;(2/3),INDIRECT($C219&amp;"!"&amp;"$E"&amp;$D219)-INDIRECT($C219&amp;"!"&amp;"$D"&amp;$D219),INDIRECT($C219&amp;"!"&amp;"$D"&amp;$D219)&lt;=(2/3),INDIRECT($C219&amp;"!"&amp;"$E"&amp;$D219)-Data!$H$4))+INDIRECT($C219&amp;"!"&amp;"$J"&amp;$D219)</f>
        <v>0</v>
      </c>
      <c r="Q219" s="4">
        <f t="shared" ca="1" si="41"/>
        <v>0</v>
      </c>
      <c r="R219" s="6">
        <f t="shared" ca="1" si="42"/>
        <v>0</v>
      </c>
      <c r="S219" s="4">
        <f ca="1">IF(VLOOKUP(A219,Data!B:E,4)&gt;=2,K219,N219+Q219)</f>
        <v>0</v>
      </c>
      <c r="T219" s="4">
        <f ca="1">IF(VLOOKUP(A219,Data!B:E,4)&gt;=2,,K219-N219-Q219)</f>
        <v>0</v>
      </c>
      <c r="V219" t="str">
        <f t="shared" ca="1" si="90"/>
        <v>Non</v>
      </c>
      <c r="W219" cm="1">
        <f t="array" aca="1" ref="W219" ca="1">_xlfn.IFS(AND(INDIRECT($C219&amp;"!"&amp;"$G"&amp;$D219)-INDIRECT($C219&amp;"!"&amp;"$F"&amp;$D219)&lt;0.5,INDIRECT($C219&amp;"!"&amp;"$G"&amp;$D219)=1,INDIRECT($C220&amp;"!"&amp;"$F"&amp;$D220)=0),0,AND(INDIRECT($C218&amp;"!"&amp;"$G"&amp;$D218)-INDIRECT($C218&amp;"!"&amp;"$F"&amp;$D218)&lt;0.5,INDIRECT($C218&amp;"!"&amp;"$G"&amp;$D218)=1,INDIRECT($C219&amp;"!"&amp;"$F"&amp;$D219)=0),INDIRECT($C218&amp;"!"&amp;"$F"&amp;$D218),AND(INDIRECT($C218&amp;"!"&amp;"$G"&amp;$D218)-INDIRECT($C218&amp;"!"&amp;"$F"&amp;$D218)&lt;=0.5,INDIRECT($C218&amp;"!"&amp;"$G"&amp;$D218)=1,INDIRECT($C219&amp;"!"&amp;"$F"&amp;$D219)=0),Calculs!X218,AND(INDIRECT($C219&amp;"!"&amp;"$F"&amp;$D219)=0,INDIRECT($C218&amp;"!"&amp;"$G"&amp;$D218)=1),AH218,TRUE,INDIRECT($C219&amp;"!"&amp;"$F"&amp;$D219))</f>
        <v>0</v>
      </c>
      <c r="X219" cm="1">
        <f t="array" aca="1" ref="X219" ca="1">IF(AND(INDIRECT($C219&amp;"!"&amp;"$G"&amp;$D219)-INDIRECT($C219&amp;"!"&amp;"$F"&amp;$D219)&lt;0.5,INDIRECT($C219&amp;"!"&amp;"$G"&amp;$D219)=1,INDIRECT($C220&amp;"!"&amp;"$F"&amp;$D220)=0),0,IF(OR(INDIRECT($C219&amp;"!"&amp;"$G"&amp;$D219)=1,AND(INDIRECT($C219&amp;"!"&amp;"$G"&amp;$D219)&lt;&gt;1,INDIRECT($C219&amp;"!"&amp;"$G"&amp;$D219)&gt;Calculs!W219+0.5)),Calculs!W219+0.5,INDIRECT($C219&amp;"!"&amp;"$G"&amp;$D219)+ROUND(W219,0)))</f>
        <v>0</v>
      </c>
      <c r="Y219">
        <f t="shared" ca="1" si="91"/>
        <v>0</v>
      </c>
      <c r="Z219" cm="1">
        <f t="array" aca="1" ref="Z219" ca="1">IF(AND(W219=INT(W219),INDIRECT($C219&amp;"!"&amp;"$F"&amp;$D219)&lt;&gt;""),W219+1,ROUNDUP(W219,0))</f>
        <v>0</v>
      </c>
      <c r="AA219">
        <f t="shared" ca="1" si="92"/>
        <v>0</v>
      </c>
      <c r="AB219" t="str">
        <f t="shared" ca="1" si="93"/>
        <v>Oui</v>
      </c>
      <c r="AC219">
        <f t="shared" ca="1" si="94"/>
        <v>0</v>
      </c>
      <c r="AD219" t="str">
        <f t="shared" ca="1" si="86"/>
        <v>Oui</v>
      </c>
      <c r="AE219" t="str">
        <f t="shared" ca="1" si="95"/>
        <v/>
      </c>
      <c r="AF219" t="str">
        <f t="shared" ca="1" si="96"/>
        <v>Non</v>
      </c>
      <c r="AG219" cm="1">
        <f t="array" aca="1" ref="AG219" ca="1">IF(INDIRECT($C219&amp;"!"&amp;"$G"&amp;$D219)-INDIRECT($C219&amp;"!"&amp;"$F"&amp;$D219)&lt;=0.5,0,IF(AND(INDIRECT($C219&amp;"!"&amp;"$F"&amp;$D219)=0,INDIRECT($C218&amp;"!"&amp;"$G"&amp;$D218)=1),X219,INDIRECT($C219&amp;"!"&amp;"$F"&amp;$D219)))</f>
        <v>0</v>
      </c>
      <c r="AH219" cm="1">
        <f t="array" aca="1" ref="AH219" ca="1">IF(INDIRECT($C219&amp;"!"&amp;"$G"&amp;$D219)-INDIRECT($C219&amp;"!"&amp;"$F"&amp;$D219)&lt;=0.5,0,IF(OR(INDIRECT($C219&amp;"!"&amp;"$G"&amp;$D219)=1,AND(INDIRECT($C219&amp;"!"&amp;"$G"&amp;$D219)&lt;&gt;1,INDIRECT($C219&amp;"!"&amp;"$G"&amp;$D219)&gt;Calculs!AG219+0.5)),Calculs!AG219+0.5,INDIRECT($C219&amp;"!"&amp;"$G"&amp;$D219)+ROUND(AG219,0)))</f>
        <v>0</v>
      </c>
      <c r="AI219">
        <f t="shared" ca="1" si="97"/>
        <v>0</v>
      </c>
      <c r="AJ219" cm="1">
        <f t="array" aca="1" ref="AJ219" ca="1">IF(AND(AG219=INT(AG219),INDIRECT($C219&amp;"!"&amp;"$F"&amp;$D219)&lt;&gt;""),AG219+1,ROUNDUP(AG219,0))</f>
        <v>0</v>
      </c>
      <c r="AK219">
        <f t="shared" ca="1" si="98"/>
        <v>0</v>
      </c>
      <c r="AL219" t="str">
        <f t="shared" ca="1" si="99"/>
        <v>Oui</v>
      </c>
      <c r="AM219">
        <f t="shared" ca="1" si="100"/>
        <v>0</v>
      </c>
      <c r="AN219" t="str">
        <f t="shared" ca="1" si="87"/>
        <v>Oui</v>
      </c>
      <c r="AO219" t="str">
        <f t="shared" ca="1" si="101"/>
        <v/>
      </c>
    </row>
    <row r="220" spans="1:41" x14ac:dyDescent="0.25">
      <c r="A220">
        <v>218</v>
      </c>
      <c r="B220">
        <f ca="1">Data!E220</f>
        <v>3</v>
      </c>
      <c r="C220" t="s">
        <v>116</v>
      </c>
      <c r="D220">
        <v>11</v>
      </c>
      <c r="E220" t="str">
        <f t="shared" ca="1" si="37"/>
        <v>Non</v>
      </c>
      <c r="F220" t="str">
        <f ca="1">IF(Data!$D220&gt;=3,"Oui","Non")</f>
        <v>Non</v>
      </c>
      <c r="G220" s="4" t="str" cm="1">
        <f t="array" aca="1" ref="G220" ca="1">IF(OR(AND(Data!$E220=4,ISBLANK(INDIRECT($C220&amp;"!"&amp;"$D"&amp;$D220&amp;":$I"&amp;$D220))),$E220="Oui"),_xlfn.SWITCH(Informations!$E$10,"Oui",0.5,"Non",0.4,"Erreur"),"NA")</f>
        <v>NA</v>
      </c>
      <c r="H220" s="14" cm="1">
        <f t="array" aca="1" ref="H220" ca="1">_xlfn.SWITCH($G220,"NA",(INDIRECT($C220&amp;"!"&amp;"$E"&amp;$D220))-(INDIRECT($C220&amp;"!"&amp;"$D"&amp;$D220)),0.4,$G220,0.5,$G220,"Erreur","Erreur","Erreur")</f>
        <v>0</v>
      </c>
      <c r="I220" cm="1">
        <f t="array" aca="1" ref="I220" ca="1">IF($G220="NA",INDIRECT($C220&amp;"!"&amp;"$H"&amp;$D220)+INDIRECT($C220&amp;"!"&amp;"$I"&amp;$D220)+INDIRECT($C220&amp;"!"&amp;"$J"&amp;$D220),0)</f>
        <v>0</v>
      </c>
      <c r="J220" cm="1">
        <f t="array" aca="1" ref="J220" ca="1">IF($G220="NA",(INDIRECT($C220&amp;"!"&amp;"$K"&amp;$D220)),0)</f>
        <v>0</v>
      </c>
      <c r="K220" s="4">
        <f t="shared" ca="1" si="89"/>
        <v>0</v>
      </c>
      <c r="L220" s="3">
        <f t="shared" ca="1" si="38"/>
        <v>0</v>
      </c>
      <c r="M220" s="5" cm="1">
        <f t="array" aca="1" ref="M220" ca="1">IF((INDIRECT($C220&amp;"!"&amp;"$D"&amp;$D220))="",,_xlfn.IFS(INDIRECT($C220&amp;"!"&amp;"$E"&amp;$D220)&lt;(1/3),INDIRECT($C220&amp;"!"&amp;"$E"&amp;$D220)-INDIRECT($C220&amp;"!"&amp;"$D"&amp;$D220),INDIRECT($C220&amp;"!"&amp;"$E"&amp;$D220)&gt;=(1/3),Data!$H$3-(INDIRECT($C220&amp;"!"&amp;"$D"&amp;$D220))))+INDIRECT($C220&amp;"!"&amp;"$H"&amp;$D220)</f>
        <v>0</v>
      </c>
      <c r="N220" s="5">
        <f t="shared" ca="1" si="39"/>
        <v>0</v>
      </c>
      <c r="O220" s="6">
        <f t="shared" ca="1" si="40"/>
        <v>0</v>
      </c>
      <c r="P220" s="5" cm="1">
        <f t="array" aca="1" ref="P220" ca="1">IF((INDIRECT($C220&amp;"!"&amp;"$D"&amp;$D220))="",,_xlfn.IFS(INDIRECT($C220&amp;"!"&amp;"$D"&amp;$D220)&gt;(2/3),INDIRECT($C220&amp;"!"&amp;"$E"&amp;$D220)-INDIRECT($C220&amp;"!"&amp;"$D"&amp;$D220),INDIRECT($C220&amp;"!"&amp;"$D"&amp;$D220)&lt;=(2/3),INDIRECT($C220&amp;"!"&amp;"$E"&amp;$D220)-Data!$H$4))+INDIRECT($C220&amp;"!"&amp;"$J"&amp;$D220)</f>
        <v>0</v>
      </c>
      <c r="Q220" s="4">
        <f t="shared" ca="1" si="41"/>
        <v>0</v>
      </c>
      <c r="R220" s="6">
        <f t="shared" ca="1" si="42"/>
        <v>0</v>
      </c>
      <c r="S220" s="4">
        <f ca="1">IF(VLOOKUP(A220,Data!B:E,4)&gt;=2,K220,N220+Q220)</f>
        <v>0</v>
      </c>
      <c r="T220" s="4">
        <f ca="1">IF(VLOOKUP(A220,Data!B:E,4)&gt;=2,,K220-N220-Q220)</f>
        <v>0</v>
      </c>
      <c r="V220" t="str">
        <f t="shared" ca="1" si="90"/>
        <v>Non</v>
      </c>
      <c r="W220" cm="1">
        <f t="array" aca="1" ref="W220" ca="1">_xlfn.IFS(AND(INDIRECT($C220&amp;"!"&amp;"$G"&amp;$D220)-INDIRECT($C220&amp;"!"&amp;"$F"&amp;$D220)&lt;0.5,INDIRECT($C220&amp;"!"&amp;"$G"&amp;$D220)=1,INDIRECT($C221&amp;"!"&amp;"$F"&amp;$D221)=0),0,AND(INDIRECT($C219&amp;"!"&amp;"$G"&amp;$D219)-INDIRECT($C219&amp;"!"&amp;"$F"&amp;$D219)&lt;0.5,INDIRECT($C219&amp;"!"&amp;"$G"&amp;$D219)=1,INDIRECT($C220&amp;"!"&amp;"$F"&amp;$D220)=0),INDIRECT($C219&amp;"!"&amp;"$F"&amp;$D219),AND(INDIRECT($C219&amp;"!"&amp;"$G"&amp;$D219)-INDIRECT($C219&amp;"!"&amp;"$F"&amp;$D219)&lt;=0.5,INDIRECT($C219&amp;"!"&amp;"$G"&amp;$D219)=1,INDIRECT($C220&amp;"!"&amp;"$F"&amp;$D220)=0),Calculs!X219,AND(INDIRECT($C220&amp;"!"&amp;"$F"&amp;$D220)=0,INDIRECT($C219&amp;"!"&amp;"$G"&amp;$D219)=1),AH219,TRUE,INDIRECT($C220&amp;"!"&amp;"$F"&amp;$D220))</f>
        <v>0</v>
      </c>
      <c r="X220" cm="1">
        <f t="array" aca="1" ref="X220" ca="1">IF(AND(INDIRECT($C220&amp;"!"&amp;"$G"&amp;$D220)-INDIRECT($C220&amp;"!"&amp;"$F"&amp;$D220)&lt;0.5,INDIRECT($C220&amp;"!"&amp;"$G"&amp;$D220)=1,INDIRECT($C221&amp;"!"&amp;"$F"&amp;$D221)=0),0,IF(OR(INDIRECT($C220&amp;"!"&amp;"$G"&amp;$D220)=1,AND(INDIRECT($C220&amp;"!"&amp;"$G"&amp;$D220)&lt;&gt;1,INDIRECT($C220&amp;"!"&amp;"$G"&amp;$D220)&gt;Calculs!W220+0.5)),Calculs!W220+0.5,INDIRECT($C220&amp;"!"&amp;"$G"&amp;$D220)+ROUND(W220,0)))</f>
        <v>0</v>
      </c>
      <c r="Y220">
        <f t="shared" ca="1" si="91"/>
        <v>0</v>
      </c>
      <c r="Z220" cm="1">
        <f t="array" aca="1" ref="Z220" ca="1">IF(AND(W220=INT(W220),INDIRECT($C220&amp;"!"&amp;"$F"&amp;$D220)&lt;&gt;""),W220+1,ROUNDUP(W220,0))</f>
        <v>0</v>
      </c>
      <c r="AA220">
        <f t="shared" ca="1" si="92"/>
        <v>0</v>
      </c>
      <c r="AB220" t="str">
        <f t="shared" ca="1" si="93"/>
        <v>Oui</v>
      </c>
      <c r="AC220">
        <f t="shared" ca="1" si="94"/>
        <v>0</v>
      </c>
      <c r="AD220" t="str">
        <f t="shared" ca="1" si="86"/>
        <v>Oui</v>
      </c>
      <c r="AE220" t="str">
        <f t="shared" ca="1" si="95"/>
        <v/>
      </c>
      <c r="AF220" t="str">
        <f t="shared" ca="1" si="96"/>
        <v>Non</v>
      </c>
      <c r="AG220" cm="1">
        <f t="array" aca="1" ref="AG220" ca="1">IF(INDIRECT($C220&amp;"!"&amp;"$G"&amp;$D220)-INDIRECT($C220&amp;"!"&amp;"$F"&amp;$D220)&lt;=0.5,0,IF(AND(INDIRECT($C220&amp;"!"&amp;"$F"&amp;$D220)=0,INDIRECT($C219&amp;"!"&amp;"$G"&amp;$D219)=1),X220,INDIRECT($C220&amp;"!"&amp;"$F"&amp;$D220)))</f>
        <v>0</v>
      </c>
      <c r="AH220" cm="1">
        <f t="array" aca="1" ref="AH220" ca="1">IF(INDIRECT($C220&amp;"!"&amp;"$G"&amp;$D220)-INDIRECT($C220&amp;"!"&amp;"$F"&amp;$D220)&lt;=0.5,0,IF(OR(INDIRECT($C220&amp;"!"&amp;"$G"&amp;$D220)=1,AND(INDIRECT($C220&amp;"!"&amp;"$G"&amp;$D220)&lt;&gt;1,INDIRECT($C220&amp;"!"&amp;"$G"&amp;$D220)&gt;Calculs!AG220+0.5)),Calculs!AG220+0.5,INDIRECT($C220&amp;"!"&amp;"$G"&amp;$D220)+ROUND(AG220,0)))</f>
        <v>0</v>
      </c>
      <c r="AI220">
        <f t="shared" ca="1" si="97"/>
        <v>0</v>
      </c>
      <c r="AJ220" cm="1">
        <f t="array" aca="1" ref="AJ220" ca="1">IF(AND(AG220=INT(AG220),INDIRECT($C220&amp;"!"&amp;"$F"&amp;$D220)&lt;&gt;""),AG220+1,ROUNDUP(AG220,0))</f>
        <v>0</v>
      </c>
      <c r="AK220">
        <f t="shared" ca="1" si="98"/>
        <v>0</v>
      </c>
      <c r="AL220" t="str">
        <f t="shared" ca="1" si="99"/>
        <v>Oui</v>
      </c>
      <c r="AM220">
        <f t="shared" ca="1" si="100"/>
        <v>0</v>
      </c>
      <c r="AN220" t="str">
        <f t="shared" ca="1" si="87"/>
        <v>Oui</v>
      </c>
      <c r="AO220" t="str">
        <f t="shared" ca="1" si="101"/>
        <v/>
      </c>
    </row>
    <row r="221" spans="1:41" x14ac:dyDescent="0.25">
      <c r="A221">
        <v>219</v>
      </c>
      <c r="B221">
        <f ca="1">Data!E221</f>
        <v>1</v>
      </c>
      <c r="C221" t="s">
        <v>116</v>
      </c>
      <c r="D221">
        <v>12</v>
      </c>
      <c r="E221" t="str">
        <f t="shared" ca="1" si="37"/>
        <v>Non</v>
      </c>
      <c r="F221" t="str">
        <f ca="1">IF(Data!$D221&gt;=3,"Oui","Non")</f>
        <v>Non</v>
      </c>
      <c r="G221" s="4" t="str" cm="1">
        <f t="array" aca="1" ref="G221" ca="1">IF(OR(AND(Data!$E221=4,ISBLANK(INDIRECT($C221&amp;"!"&amp;"$D"&amp;$D221&amp;":$I"&amp;$D221))),$E221="Oui"),_xlfn.SWITCH(Informations!$E$10,"Oui",0.5,"Non",0.4,"Erreur"),"NA")</f>
        <v>NA</v>
      </c>
      <c r="H221" s="14" cm="1">
        <f t="array" aca="1" ref="H221" ca="1">_xlfn.SWITCH($G221,"NA",(INDIRECT($C221&amp;"!"&amp;"$E"&amp;$D221))-(INDIRECT($C221&amp;"!"&amp;"$D"&amp;$D221)),0.4,$G221,0.5,$G221,"Erreur","Erreur","Erreur")</f>
        <v>0</v>
      </c>
      <c r="I221" cm="1">
        <f t="array" aca="1" ref="I221" ca="1">IF($G221="NA",INDIRECT($C221&amp;"!"&amp;"$H"&amp;$D221)+INDIRECT($C221&amp;"!"&amp;"$I"&amp;$D221)+INDIRECT($C221&amp;"!"&amp;"$J"&amp;$D221),0)</f>
        <v>0</v>
      </c>
      <c r="J221" cm="1">
        <f t="array" aca="1" ref="J221" ca="1">IF($G221="NA",(INDIRECT($C221&amp;"!"&amp;"$K"&amp;$D221)),0)</f>
        <v>0</v>
      </c>
      <c r="K221" s="4">
        <f t="shared" ca="1" si="89"/>
        <v>0</v>
      </c>
      <c r="L221" s="3">
        <f t="shared" ca="1" si="38"/>
        <v>0</v>
      </c>
      <c r="M221" s="5" cm="1">
        <f t="array" aca="1" ref="M221" ca="1">IF((INDIRECT($C221&amp;"!"&amp;"$D"&amp;$D221))="",,_xlfn.IFS(INDIRECT($C221&amp;"!"&amp;"$E"&amp;$D221)&lt;(1/3),INDIRECT($C221&amp;"!"&amp;"$E"&amp;$D221)-INDIRECT($C221&amp;"!"&amp;"$D"&amp;$D221),INDIRECT($C221&amp;"!"&amp;"$E"&amp;$D221)&gt;=(1/3),Data!$H$3-(INDIRECT($C221&amp;"!"&amp;"$D"&amp;$D221))))+INDIRECT($C221&amp;"!"&amp;"$H"&amp;$D221)</f>
        <v>0</v>
      </c>
      <c r="N221" s="5">
        <f t="shared" ca="1" si="39"/>
        <v>0</v>
      </c>
      <c r="O221" s="6">
        <f t="shared" ca="1" si="40"/>
        <v>0</v>
      </c>
      <c r="P221" s="5" cm="1">
        <f t="array" aca="1" ref="P221" ca="1">IF((INDIRECT($C221&amp;"!"&amp;"$D"&amp;$D221))="",,_xlfn.IFS(INDIRECT($C221&amp;"!"&amp;"$D"&amp;$D221)&gt;(2/3),INDIRECT($C221&amp;"!"&amp;"$E"&amp;$D221)-INDIRECT($C221&amp;"!"&amp;"$D"&amp;$D221),INDIRECT($C221&amp;"!"&amp;"$D"&amp;$D221)&lt;=(2/3),INDIRECT($C221&amp;"!"&amp;"$E"&amp;$D221)-Data!$H$4))+INDIRECT($C221&amp;"!"&amp;"$J"&amp;$D221)</f>
        <v>0</v>
      </c>
      <c r="Q221" s="4">
        <f t="shared" ca="1" si="41"/>
        <v>0</v>
      </c>
      <c r="R221" s="6">
        <f t="shared" ca="1" si="42"/>
        <v>0</v>
      </c>
      <c r="S221" s="4">
        <f ca="1">IF(VLOOKUP(A221,Data!B:E,4)&gt;=2,K221,N221+Q221)</f>
        <v>0</v>
      </c>
      <c r="T221" s="4">
        <f ca="1">IF(VLOOKUP(A221,Data!B:E,4)&gt;=2,,K221-N221-Q221)</f>
        <v>0</v>
      </c>
      <c r="V221" t="str">
        <f t="shared" ca="1" si="90"/>
        <v>Non</v>
      </c>
      <c r="W221" cm="1">
        <f t="array" aca="1" ref="W221" ca="1">_xlfn.IFS(AND(INDIRECT($C221&amp;"!"&amp;"$G"&amp;$D221)-INDIRECT($C221&amp;"!"&amp;"$F"&amp;$D221)&lt;0.5,INDIRECT($C221&amp;"!"&amp;"$G"&amp;$D221)=1,INDIRECT($C222&amp;"!"&amp;"$F"&amp;$D222)=0),0,AND(INDIRECT($C220&amp;"!"&amp;"$G"&amp;$D220)-INDIRECT($C220&amp;"!"&amp;"$F"&amp;$D220)&lt;0.5,INDIRECT($C220&amp;"!"&amp;"$G"&amp;$D220)=1,INDIRECT($C221&amp;"!"&amp;"$F"&amp;$D221)=0),INDIRECT($C220&amp;"!"&amp;"$F"&amp;$D220),AND(INDIRECT($C220&amp;"!"&amp;"$G"&amp;$D220)-INDIRECT($C220&amp;"!"&amp;"$F"&amp;$D220)&lt;=0.5,INDIRECT($C220&amp;"!"&amp;"$G"&amp;$D220)=1,INDIRECT($C221&amp;"!"&amp;"$F"&amp;$D221)=0),Calculs!X220,AND(INDIRECT($C221&amp;"!"&amp;"$F"&amp;$D221)=0,INDIRECT($C220&amp;"!"&amp;"$G"&amp;$D220)=1),AH220,TRUE,INDIRECT($C221&amp;"!"&amp;"$F"&amp;$D221))</f>
        <v>0</v>
      </c>
      <c r="X221" cm="1">
        <f t="array" aca="1" ref="X221" ca="1">IF(AND(INDIRECT($C221&amp;"!"&amp;"$G"&amp;$D221)-INDIRECT($C221&amp;"!"&amp;"$F"&amp;$D221)&lt;0.5,INDIRECT($C221&amp;"!"&amp;"$G"&amp;$D221)=1,INDIRECT($C222&amp;"!"&amp;"$F"&amp;$D222)=0),0,IF(OR(INDIRECT($C221&amp;"!"&amp;"$G"&amp;$D221)=1,AND(INDIRECT($C221&amp;"!"&amp;"$G"&amp;$D221)&lt;&gt;1,INDIRECT($C221&amp;"!"&amp;"$G"&amp;$D221)&gt;Calculs!W221+0.5)),Calculs!W221+0.5,INDIRECT($C221&amp;"!"&amp;"$G"&amp;$D221)+ROUND(W221,0)))</f>
        <v>0</v>
      </c>
      <c r="Y221">
        <f t="shared" ca="1" si="91"/>
        <v>0</v>
      </c>
      <c r="Z221" cm="1">
        <f t="array" aca="1" ref="Z221" ca="1">IF(AND(W221=INT(W221),INDIRECT($C221&amp;"!"&amp;"$F"&amp;$D221)&lt;&gt;""),W221+1,ROUNDUP(W221,0))</f>
        <v>0</v>
      </c>
      <c r="AA221">
        <f t="shared" ca="1" si="92"/>
        <v>0</v>
      </c>
      <c r="AB221" t="str">
        <f t="shared" ca="1" si="93"/>
        <v>Oui</v>
      </c>
      <c r="AC221">
        <f t="shared" ca="1" si="94"/>
        <v>0</v>
      </c>
      <c r="AD221" t="str">
        <f t="shared" ca="1" si="86"/>
        <v>Oui</v>
      </c>
      <c r="AE221" t="str">
        <f t="shared" ca="1" si="95"/>
        <v/>
      </c>
      <c r="AF221" t="str">
        <f t="shared" ca="1" si="96"/>
        <v>Non</v>
      </c>
      <c r="AG221" cm="1">
        <f t="array" aca="1" ref="AG221" ca="1">IF(INDIRECT($C221&amp;"!"&amp;"$G"&amp;$D221)-INDIRECT($C221&amp;"!"&amp;"$F"&amp;$D221)&lt;=0.5,0,IF(AND(INDIRECT($C221&amp;"!"&amp;"$F"&amp;$D221)=0,INDIRECT($C220&amp;"!"&amp;"$G"&amp;$D220)=1),X221,INDIRECT($C221&amp;"!"&amp;"$F"&amp;$D221)))</f>
        <v>0</v>
      </c>
      <c r="AH221" cm="1">
        <f t="array" aca="1" ref="AH221" ca="1">IF(INDIRECT($C221&amp;"!"&amp;"$G"&amp;$D221)-INDIRECT($C221&amp;"!"&amp;"$F"&amp;$D221)&lt;=0.5,0,IF(OR(INDIRECT($C221&amp;"!"&amp;"$G"&amp;$D221)=1,AND(INDIRECT($C221&amp;"!"&amp;"$G"&amp;$D221)&lt;&gt;1,INDIRECT($C221&amp;"!"&amp;"$G"&amp;$D221)&gt;Calculs!AG221+0.5)),Calculs!AG221+0.5,INDIRECT($C221&amp;"!"&amp;"$G"&amp;$D221)+ROUND(AG221,0)))</f>
        <v>0</v>
      </c>
      <c r="AI221">
        <f t="shared" ca="1" si="97"/>
        <v>0</v>
      </c>
      <c r="AJ221" cm="1">
        <f t="array" aca="1" ref="AJ221" ca="1">IF(AND(AG221=INT(AG221),INDIRECT($C221&amp;"!"&amp;"$F"&amp;$D221)&lt;&gt;""),AG221+1,ROUNDUP(AG221,0))</f>
        <v>0</v>
      </c>
      <c r="AK221">
        <f t="shared" ca="1" si="98"/>
        <v>0</v>
      </c>
      <c r="AL221" t="str">
        <f t="shared" ca="1" si="99"/>
        <v>Oui</v>
      </c>
      <c r="AM221">
        <f t="shared" ca="1" si="100"/>
        <v>0</v>
      </c>
      <c r="AN221" t="str">
        <f t="shared" ca="1" si="87"/>
        <v>Oui</v>
      </c>
      <c r="AO221" t="str">
        <f t="shared" ca="1" si="101"/>
        <v/>
      </c>
    </row>
    <row r="222" spans="1:41" x14ac:dyDescent="0.25">
      <c r="A222">
        <v>220</v>
      </c>
      <c r="B222">
        <f ca="1">Data!E222</f>
        <v>1</v>
      </c>
      <c r="C222" t="s">
        <v>116</v>
      </c>
      <c r="D222">
        <v>13</v>
      </c>
      <c r="E222" t="str">
        <f t="shared" ca="1" si="37"/>
        <v>Non</v>
      </c>
      <c r="F222" t="str">
        <f ca="1">IF(Data!$D222&gt;=3,"Oui","Non")</f>
        <v>Non</v>
      </c>
      <c r="G222" s="4" t="str" cm="1">
        <f t="array" aca="1" ref="G222" ca="1">IF(OR(AND(Data!$E222=4,ISBLANK(INDIRECT($C222&amp;"!"&amp;"$D"&amp;$D222&amp;":$I"&amp;$D222))),$E222="Oui"),_xlfn.SWITCH(Informations!$E$10,"Oui",0.5,"Non",0.4,"Erreur"),"NA")</f>
        <v>NA</v>
      </c>
      <c r="H222" s="14" cm="1">
        <f t="array" aca="1" ref="H222" ca="1">_xlfn.SWITCH($G222,"NA",(INDIRECT($C222&amp;"!"&amp;"$E"&amp;$D222))-(INDIRECT($C222&amp;"!"&amp;"$D"&amp;$D222)),0.4,$G222,0.5,$G222,"Erreur","Erreur","Erreur")</f>
        <v>0</v>
      </c>
      <c r="I222" cm="1">
        <f t="array" aca="1" ref="I222" ca="1">IF($G222="NA",INDIRECT($C222&amp;"!"&amp;"$H"&amp;$D222)+INDIRECT($C222&amp;"!"&amp;"$I"&amp;$D222)+INDIRECT($C222&amp;"!"&amp;"$J"&amp;$D222),0)</f>
        <v>0</v>
      </c>
      <c r="J222" cm="1">
        <f t="array" aca="1" ref="J222" ca="1">IF($G222="NA",(INDIRECT($C222&amp;"!"&amp;"$K"&amp;$D222)),0)</f>
        <v>0</v>
      </c>
      <c r="K222" s="4">
        <f t="shared" ca="1" si="89"/>
        <v>0</v>
      </c>
      <c r="L222" s="3">
        <f t="shared" ca="1" si="38"/>
        <v>0</v>
      </c>
      <c r="M222" s="5" cm="1">
        <f t="array" aca="1" ref="M222" ca="1">IF((INDIRECT($C222&amp;"!"&amp;"$D"&amp;$D222))="",,_xlfn.IFS(INDIRECT($C222&amp;"!"&amp;"$E"&amp;$D222)&lt;(1/3),INDIRECT($C222&amp;"!"&amp;"$E"&amp;$D222)-INDIRECT($C222&amp;"!"&amp;"$D"&amp;$D222),INDIRECT($C222&amp;"!"&amp;"$E"&amp;$D222)&gt;=(1/3),Data!$H$3-(INDIRECT($C222&amp;"!"&amp;"$D"&amp;$D222))))+INDIRECT($C222&amp;"!"&amp;"$H"&amp;$D222)</f>
        <v>0</v>
      </c>
      <c r="N222" s="5">
        <f t="shared" ca="1" si="39"/>
        <v>0</v>
      </c>
      <c r="O222" s="6">
        <f t="shared" ca="1" si="40"/>
        <v>0</v>
      </c>
      <c r="P222" s="5" cm="1">
        <f t="array" aca="1" ref="P222" ca="1">IF((INDIRECT($C222&amp;"!"&amp;"$D"&amp;$D222))="",,_xlfn.IFS(INDIRECT($C222&amp;"!"&amp;"$D"&amp;$D222)&gt;(2/3),INDIRECT($C222&amp;"!"&amp;"$E"&amp;$D222)-INDIRECT($C222&amp;"!"&amp;"$D"&amp;$D222),INDIRECT($C222&amp;"!"&amp;"$D"&amp;$D222)&lt;=(2/3),INDIRECT($C222&amp;"!"&amp;"$E"&amp;$D222)-Data!$H$4))+INDIRECT($C222&amp;"!"&amp;"$J"&amp;$D222)</f>
        <v>0</v>
      </c>
      <c r="Q222" s="4">
        <f t="shared" ca="1" si="41"/>
        <v>0</v>
      </c>
      <c r="R222" s="6">
        <f t="shared" ca="1" si="42"/>
        <v>0</v>
      </c>
      <c r="S222" s="4">
        <f ca="1">IF(VLOOKUP(A222,Data!B:E,4)&gt;=2,K222,N222+Q222)</f>
        <v>0</v>
      </c>
      <c r="T222" s="4">
        <f ca="1">IF(VLOOKUP(A222,Data!B:E,4)&gt;=2,,K222-N222-Q222)</f>
        <v>0</v>
      </c>
      <c r="U222" s="4">
        <f t="shared" ref="U222" ca="1" si="105">SUM(K216:K222)</f>
        <v>0</v>
      </c>
      <c r="V222" t="str">
        <f t="shared" ca="1" si="90"/>
        <v>Non</v>
      </c>
      <c r="W222" cm="1">
        <f t="array" aca="1" ref="W222" ca="1">_xlfn.IFS(AND(INDIRECT($C222&amp;"!"&amp;"$G"&amp;$D222)-INDIRECT($C222&amp;"!"&amp;"$F"&amp;$D222)&lt;0.5,INDIRECT($C222&amp;"!"&amp;"$G"&amp;$D222)=1,INDIRECT($C223&amp;"!"&amp;"$F"&amp;$D223)=0),0,AND(INDIRECT($C221&amp;"!"&amp;"$G"&amp;$D221)-INDIRECT($C221&amp;"!"&amp;"$F"&amp;$D221)&lt;0.5,INDIRECT($C221&amp;"!"&amp;"$G"&amp;$D221)=1,INDIRECT($C222&amp;"!"&amp;"$F"&amp;$D222)=0),INDIRECT($C221&amp;"!"&amp;"$F"&amp;$D221),AND(INDIRECT($C221&amp;"!"&amp;"$G"&amp;$D221)-INDIRECT($C221&amp;"!"&amp;"$F"&amp;$D221)&lt;=0.5,INDIRECT($C221&amp;"!"&amp;"$G"&amp;$D221)=1,INDIRECT($C222&amp;"!"&amp;"$F"&amp;$D222)=0),Calculs!X221,AND(INDIRECT($C222&amp;"!"&amp;"$F"&amp;$D222)=0,INDIRECT($C221&amp;"!"&amp;"$G"&amp;$D221)=1),AH221,TRUE,INDIRECT($C222&amp;"!"&amp;"$F"&amp;$D222))</f>
        <v>0</v>
      </c>
      <c r="X222" cm="1">
        <f t="array" aca="1" ref="X222" ca="1">IF(AND(INDIRECT($C222&amp;"!"&amp;"$G"&amp;$D222)-INDIRECT($C222&amp;"!"&amp;"$F"&amp;$D222)&lt;0.5,INDIRECT($C222&amp;"!"&amp;"$G"&amp;$D222)=1,INDIRECT($C223&amp;"!"&amp;"$F"&amp;$D223)=0),0,IF(OR(INDIRECT($C222&amp;"!"&amp;"$G"&amp;$D222)=1,AND(INDIRECT($C222&amp;"!"&amp;"$G"&amp;$D222)&lt;&gt;1,INDIRECT($C222&amp;"!"&amp;"$G"&amp;$D222)&gt;Calculs!W222+0.5)),Calculs!W222+0.5,INDIRECT($C222&amp;"!"&amp;"$G"&amp;$D222)+ROUND(W222,0)))</f>
        <v>0</v>
      </c>
      <c r="Y222">
        <f t="shared" ca="1" si="91"/>
        <v>0</v>
      </c>
      <c r="Z222" cm="1">
        <f t="array" aca="1" ref="Z222" ca="1">IF(AND(W222=INT(W222),INDIRECT($C222&amp;"!"&amp;"$F"&amp;$D222)&lt;&gt;""),W222+1,ROUNDUP(W222,0))</f>
        <v>0</v>
      </c>
      <c r="AA222">
        <f t="shared" ca="1" si="92"/>
        <v>0</v>
      </c>
      <c r="AB222" t="str">
        <f t="shared" ca="1" si="93"/>
        <v>Oui</v>
      </c>
      <c r="AC222">
        <f t="shared" ca="1" si="94"/>
        <v>0</v>
      </c>
      <c r="AD222" t="str">
        <f t="shared" ca="1" si="86"/>
        <v>Oui</v>
      </c>
      <c r="AE222" t="str">
        <f t="shared" ca="1" si="95"/>
        <v/>
      </c>
      <c r="AF222" t="str">
        <f t="shared" ca="1" si="96"/>
        <v>Non</v>
      </c>
      <c r="AG222" cm="1">
        <f t="array" aca="1" ref="AG222" ca="1">IF(INDIRECT($C222&amp;"!"&amp;"$G"&amp;$D222)-INDIRECT($C222&amp;"!"&amp;"$F"&amp;$D222)&lt;=0.5,0,IF(AND(INDIRECT($C222&amp;"!"&amp;"$F"&amp;$D222)=0,INDIRECT($C221&amp;"!"&amp;"$G"&amp;$D221)=1),X222,INDIRECT($C222&amp;"!"&amp;"$F"&amp;$D222)))</f>
        <v>0</v>
      </c>
      <c r="AH222" cm="1">
        <f t="array" aca="1" ref="AH222" ca="1">IF(INDIRECT($C222&amp;"!"&amp;"$G"&amp;$D222)-INDIRECT($C222&amp;"!"&amp;"$F"&amp;$D222)&lt;=0.5,0,IF(OR(INDIRECT($C222&amp;"!"&amp;"$G"&amp;$D222)=1,AND(INDIRECT($C222&amp;"!"&amp;"$G"&amp;$D222)&lt;&gt;1,INDIRECT($C222&amp;"!"&amp;"$G"&amp;$D222)&gt;Calculs!AG222+0.5)),Calculs!AG222+0.5,INDIRECT($C222&amp;"!"&amp;"$G"&amp;$D222)+ROUND(AG222,0)))</f>
        <v>0</v>
      </c>
      <c r="AI222">
        <f t="shared" ca="1" si="97"/>
        <v>0</v>
      </c>
      <c r="AJ222" cm="1">
        <f t="array" aca="1" ref="AJ222" ca="1">IF(AND(AG222=INT(AG222),INDIRECT($C222&amp;"!"&amp;"$F"&amp;$D222)&lt;&gt;""),AG222+1,ROUNDUP(AG222,0))</f>
        <v>0</v>
      </c>
      <c r="AK222">
        <f t="shared" ca="1" si="98"/>
        <v>0</v>
      </c>
      <c r="AL222" t="str">
        <f t="shared" ca="1" si="99"/>
        <v>Oui</v>
      </c>
      <c r="AM222">
        <f t="shared" ca="1" si="100"/>
        <v>0</v>
      </c>
      <c r="AN222" t="str">
        <f t="shared" ca="1" si="87"/>
        <v>Oui</v>
      </c>
      <c r="AO222" t="str">
        <f t="shared" ca="1" si="101"/>
        <v/>
      </c>
    </row>
    <row r="223" spans="1:41" x14ac:dyDescent="0.25">
      <c r="A223">
        <v>221</v>
      </c>
      <c r="B223">
        <f ca="1">Data!E223</f>
        <v>1</v>
      </c>
      <c r="C223" t="s">
        <v>116</v>
      </c>
      <c r="D223">
        <v>14</v>
      </c>
      <c r="E223" t="str">
        <f t="shared" ca="1" si="37"/>
        <v>Non</v>
      </c>
      <c r="F223" t="str">
        <f ca="1">IF(Data!$D223&gt;=3,"Oui","Non")</f>
        <v>Non</v>
      </c>
      <c r="G223" s="4" t="str" cm="1">
        <f t="array" aca="1" ref="G223" ca="1">IF(OR(AND(Data!$E223=4,ISBLANK(INDIRECT($C223&amp;"!"&amp;"$D"&amp;$D223&amp;":$I"&amp;$D223))),$E223="Oui"),_xlfn.SWITCH(Informations!$E$10,"Oui",0.5,"Non",0.4,"Erreur"),"NA")</f>
        <v>NA</v>
      </c>
      <c r="H223" s="14" cm="1">
        <f t="array" aca="1" ref="H223" ca="1">_xlfn.SWITCH($G223,"NA",(INDIRECT($C223&amp;"!"&amp;"$E"&amp;$D223))-(INDIRECT($C223&amp;"!"&amp;"$D"&amp;$D223)),0.4,$G223,0.5,$G223,"Erreur","Erreur","Erreur")</f>
        <v>0</v>
      </c>
      <c r="I223" cm="1">
        <f t="array" aca="1" ref="I223" ca="1">IF($G223="NA",INDIRECT($C223&amp;"!"&amp;"$H"&amp;$D223)+INDIRECT($C223&amp;"!"&amp;"$I"&amp;$D223)+INDIRECT($C223&amp;"!"&amp;"$J"&amp;$D223),0)</f>
        <v>0</v>
      </c>
      <c r="J223" cm="1">
        <f t="array" aca="1" ref="J223" ca="1">IF($G223="NA",(INDIRECT($C223&amp;"!"&amp;"$K"&amp;$D223)),0)</f>
        <v>0</v>
      </c>
      <c r="K223" s="4">
        <f t="shared" ca="1" si="89"/>
        <v>0</v>
      </c>
      <c r="L223" s="3">
        <f t="shared" ca="1" si="38"/>
        <v>0</v>
      </c>
      <c r="M223" s="5" cm="1">
        <f t="array" aca="1" ref="M223" ca="1">IF((INDIRECT($C223&amp;"!"&amp;"$D"&amp;$D223))="",,_xlfn.IFS(INDIRECT($C223&amp;"!"&amp;"$E"&amp;$D223)&lt;(1/3),INDIRECT($C223&amp;"!"&amp;"$E"&amp;$D223)-INDIRECT($C223&amp;"!"&amp;"$D"&amp;$D223),INDIRECT($C223&amp;"!"&amp;"$E"&amp;$D223)&gt;=(1/3),Data!$H$3-(INDIRECT($C223&amp;"!"&amp;"$D"&amp;$D223))))+INDIRECT($C223&amp;"!"&amp;"$H"&amp;$D223)</f>
        <v>0</v>
      </c>
      <c r="N223" s="5">
        <f t="shared" ca="1" si="39"/>
        <v>0</v>
      </c>
      <c r="O223" s="6">
        <f t="shared" ca="1" si="40"/>
        <v>0</v>
      </c>
      <c r="P223" s="5" cm="1">
        <f t="array" aca="1" ref="P223" ca="1">IF((INDIRECT($C223&amp;"!"&amp;"$D"&amp;$D223))="",,_xlfn.IFS(INDIRECT($C223&amp;"!"&amp;"$D"&amp;$D223)&gt;(2/3),INDIRECT($C223&amp;"!"&amp;"$E"&amp;$D223)-INDIRECT($C223&amp;"!"&amp;"$D"&amp;$D223),INDIRECT($C223&amp;"!"&amp;"$D"&amp;$D223)&lt;=(2/3),INDIRECT($C223&amp;"!"&amp;"$E"&amp;$D223)-Data!$H$4))+INDIRECT($C223&amp;"!"&amp;"$J"&amp;$D223)</f>
        <v>0</v>
      </c>
      <c r="Q223" s="4">
        <f t="shared" ca="1" si="41"/>
        <v>0</v>
      </c>
      <c r="R223" s="6">
        <f t="shared" ca="1" si="42"/>
        <v>0</v>
      </c>
      <c r="S223" s="4">
        <f ca="1">IF(VLOOKUP(A223,Data!B:E,4)&gt;=2,K223,N223+Q223)</f>
        <v>0</v>
      </c>
      <c r="T223" s="4">
        <f ca="1">IF(VLOOKUP(A223,Data!B:E,4)&gt;=2,,K223-N223-Q223)</f>
        <v>0</v>
      </c>
      <c r="V223" t="str">
        <f t="shared" ca="1" si="90"/>
        <v>Non</v>
      </c>
      <c r="W223" cm="1">
        <f t="array" aca="1" ref="W223" ca="1">_xlfn.IFS(AND(INDIRECT($C223&amp;"!"&amp;"$G"&amp;$D223)-INDIRECT($C223&amp;"!"&amp;"$F"&amp;$D223)&lt;0.5,INDIRECT($C223&amp;"!"&amp;"$G"&amp;$D223)=1,INDIRECT($C224&amp;"!"&amp;"$F"&amp;$D224)=0),0,AND(INDIRECT($C222&amp;"!"&amp;"$G"&amp;$D222)-INDIRECT($C222&amp;"!"&amp;"$F"&amp;$D222)&lt;0.5,INDIRECT($C222&amp;"!"&amp;"$G"&amp;$D222)=1,INDIRECT($C223&amp;"!"&amp;"$F"&amp;$D223)=0),INDIRECT($C222&amp;"!"&amp;"$F"&amp;$D222),AND(INDIRECT($C222&amp;"!"&amp;"$G"&amp;$D222)-INDIRECT($C222&amp;"!"&amp;"$F"&amp;$D222)&lt;=0.5,INDIRECT($C222&amp;"!"&amp;"$G"&amp;$D222)=1,INDIRECT($C223&amp;"!"&amp;"$F"&amp;$D223)=0),Calculs!X222,AND(INDIRECT($C223&amp;"!"&amp;"$F"&amp;$D223)=0,INDIRECT($C222&amp;"!"&amp;"$G"&amp;$D222)=1),AH222,TRUE,INDIRECT($C223&amp;"!"&amp;"$F"&amp;$D223))</f>
        <v>0</v>
      </c>
      <c r="X223" cm="1">
        <f t="array" aca="1" ref="X223" ca="1">IF(AND(INDIRECT($C223&amp;"!"&amp;"$G"&amp;$D223)-INDIRECT($C223&amp;"!"&amp;"$F"&amp;$D223)&lt;0.5,INDIRECT($C223&amp;"!"&amp;"$G"&amp;$D223)=1,INDIRECT($C224&amp;"!"&amp;"$F"&amp;$D224)=0),0,IF(OR(INDIRECT($C223&amp;"!"&amp;"$G"&amp;$D223)=1,AND(INDIRECT($C223&amp;"!"&amp;"$G"&amp;$D223)&lt;&gt;1,INDIRECT($C223&amp;"!"&amp;"$G"&amp;$D223)&gt;Calculs!W223+0.5)),Calculs!W223+0.5,INDIRECT($C223&amp;"!"&amp;"$G"&amp;$D223)+ROUND(W223,0)))</f>
        <v>0</v>
      </c>
      <c r="Y223">
        <f t="shared" ca="1" si="91"/>
        <v>0</v>
      </c>
      <c r="Z223" cm="1">
        <f t="array" aca="1" ref="Z223" ca="1">IF(AND(W223=INT(W223),INDIRECT($C223&amp;"!"&amp;"$F"&amp;$D223)&lt;&gt;""),W223+1,ROUNDUP(W223,0))</f>
        <v>0</v>
      </c>
      <c r="AA223">
        <f t="shared" ca="1" si="92"/>
        <v>0</v>
      </c>
      <c r="AB223" t="str">
        <f t="shared" ca="1" si="93"/>
        <v>Oui</v>
      </c>
      <c r="AC223">
        <f t="shared" ca="1" si="94"/>
        <v>0</v>
      </c>
      <c r="AD223" t="str">
        <f t="shared" ca="1" si="86"/>
        <v>Oui</v>
      </c>
      <c r="AE223" t="str">
        <f t="shared" ca="1" si="95"/>
        <v/>
      </c>
      <c r="AF223" t="str">
        <f t="shared" ca="1" si="96"/>
        <v>Non</v>
      </c>
      <c r="AG223" cm="1">
        <f t="array" aca="1" ref="AG223" ca="1">IF(INDIRECT($C223&amp;"!"&amp;"$G"&amp;$D223)-INDIRECT($C223&amp;"!"&amp;"$F"&amp;$D223)&lt;=0.5,0,IF(AND(INDIRECT($C223&amp;"!"&amp;"$F"&amp;$D223)=0,INDIRECT($C222&amp;"!"&amp;"$G"&amp;$D222)=1),X223,INDIRECT($C223&amp;"!"&amp;"$F"&amp;$D223)))</f>
        <v>0</v>
      </c>
      <c r="AH223" cm="1">
        <f t="array" aca="1" ref="AH223" ca="1">IF(INDIRECT($C223&amp;"!"&amp;"$G"&amp;$D223)-INDIRECT($C223&amp;"!"&amp;"$F"&amp;$D223)&lt;=0.5,0,IF(OR(INDIRECT($C223&amp;"!"&amp;"$G"&amp;$D223)=1,AND(INDIRECT($C223&amp;"!"&amp;"$G"&amp;$D223)&lt;&gt;1,INDIRECT($C223&amp;"!"&amp;"$G"&amp;$D223)&gt;Calculs!AG223+0.5)),Calculs!AG223+0.5,INDIRECT($C223&amp;"!"&amp;"$G"&amp;$D223)+ROUND(AG223,0)))</f>
        <v>0</v>
      </c>
      <c r="AI223">
        <f t="shared" ca="1" si="97"/>
        <v>0</v>
      </c>
      <c r="AJ223" cm="1">
        <f t="array" aca="1" ref="AJ223" ca="1">IF(AND(AG223=INT(AG223),INDIRECT($C223&amp;"!"&amp;"$F"&amp;$D223)&lt;&gt;""),AG223+1,ROUNDUP(AG223,0))</f>
        <v>0</v>
      </c>
      <c r="AK223">
        <f t="shared" ca="1" si="98"/>
        <v>0</v>
      </c>
      <c r="AL223" t="str">
        <f t="shared" ca="1" si="99"/>
        <v>Oui</v>
      </c>
      <c r="AM223">
        <f t="shared" ca="1" si="100"/>
        <v>0</v>
      </c>
      <c r="AN223" t="str">
        <f t="shared" ca="1" si="87"/>
        <v>Oui</v>
      </c>
      <c r="AO223" t="str">
        <f t="shared" ca="1" si="101"/>
        <v/>
      </c>
    </row>
    <row r="224" spans="1:41" x14ac:dyDescent="0.25">
      <c r="A224">
        <v>222</v>
      </c>
      <c r="B224">
        <f ca="1">Data!E224</f>
        <v>1</v>
      </c>
      <c r="C224" t="s">
        <v>116</v>
      </c>
      <c r="D224">
        <v>15</v>
      </c>
      <c r="E224" t="str">
        <f t="shared" ca="1" si="37"/>
        <v>Non</v>
      </c>
      <c r="F224" t="str">
        <f ca="1">IF(Data!$D224&gt;=3,"Oui","Non")</f>
        <v>Non</v>
      </c>
      <c r="G224" s="4" t="str" cm="1">
        <f t="array" aca="1" ref="G224" ca="1">IF(OR(AND(Data!$E224=4,ISBLANK(INDIRECT($C224&amp;"!"&amp;"$D"&amp;$D224&amp;":$I"&amp;$D224))),$E224="Oui"),_xlfn.SWITCH(Informations!$E$10,"Oui",0.5,"Non",0.4,"Erreur"),"NA")</f>
        <v>NA</v>
      </c>
      <c r="H224" s="14" cm="1">
        <f t="array" aca="1" ref="H224" ca="1">_xlfn.SWITCH($G224,"NA",(INDIRECT($C224&amp;"!"&amp;"$E"&amp;$D224))-(INDIRECT($C224&amp;"!"&amp;"$D"&amp;$D224)),0.4,$G224,0.5,$G224,"Erreur","Erreur","Erreur")</f>
        <v>0</v>
      </c>
      <c r="I224" cm="1">
        <f t="array" aca="1" ref="I224" ca="1">IF($G224="NA",INDIRECT($C224&amp;"!"&amp;"$H"&amp;$D224)+INDIRECT($C224&amp;"!"&amp;"$I"&amp;$D224)+INDIRECT($C224&amp;"!"&amp;"$J"&amp;$D224),0)</f>
        <v>0</v>
      </c>
      <c r="J224" cm="1">
        <f t="array" aca="1" ref="J224" ca="1">IF($G224="NA",(INDIRECT($C224&amp;"!"&amp;"$K"&amp;$D224)),0)</f>
        <v>0</v>
      </c>
      <c r="K224" s="4">
        <f t="shared" ca="1" si="89"/>
        <v>0</v>
      </c>
      <c r="L224" s="3">
        <f t="shared" ca="1" si="38"/>
        <v>0</v>
      </c>
      <c r="M224" s="5" cm="1">
        <f t="array" aca="1" ref="M224" ca="1">IF((INDIRECT($C224&amp;"!"&amp;"$D"&amp;$D224))="",,_xlfn.IFS(INDIRECT($C224&amp;"!"&amp;"$E"&amp;$D224)&lt;(1/3),INDIRECT($C224&amp;"!"&amp;"$E"&amp;$D224)-INDIRECT($C224&amp;"!"&amp;"$D"&amp;$D224),INDIRECT($C224&amp;"!"&amp;"$E"&amp;$D224)&gt;=(1/3),Data!$H$3-(INDIRECT($C224&amp;"!"&amp;"$D"&amp;$D224))))+INDIRECT($C224&amp;"!"&amp;"$H"&amp;$D224)</f>
        <v>0</v>
      </c>
      <c r="N224" s="5">
        <f t="shared" ca="1" si="39"/>
        <v>0</v>
      </c>
      <c r="O224" s="6">
        <f t="shared" ca="1" si="40"/>
        <v>0</v>
      </c>
      <c r="P224" s="5" cm="1">
        <f t="array" aca="1" ref="P224" ca="1">IF((INDIRECT($C224&amp;"!"&amp;"$D"&amp;$D224))="",,_xlfn.IFS(INDIRECT($C224&amp;"!"&amp;"$D"&amp;$D224)&gt;(2/3),INDIRECT($C224&amp;"!"&amp;"$E"&amp;$D224)-INDIRECT($C224&amp;"!"&amp;"$D"&amp;$D224),INDIRECT($C224&amp;"!"&amp;"$D"&amp;$D224)&lt;=(2/3),INDIRECT($C224&amp;"!"&amp;"$E"&amp;$D224)-Data!$H$4))+INDIRECT($C224&amp;"!"&amp;"$J"&amp;$D224)</f>
        <v>0</v>
      </c>
      <c r="Q224" s="4">
        <f t="shared" ca="1" si="41"/>
        <v>0</v>
      </c>
      <c r="R224" s="6">
        <f t="shared" ca="1" si="42"/>
        <v>0</v>
      </c>
      <c r="S224" s="4">
        <f ca="1">IF(VLOOKUP(A224,Data!B:E,4)&gt;=2,K224,N224+Q224)</f>
        <v>0</v>
      </c>
      <c r="T224" s="4">
        <f ca="1">IF(VLOOKUP(A224,Data!B:E,4)&gt;=2,,K224-N224-Q224)</f>
        <v>0</v>
      </c>
      <c r="V224" t="str">
        <f t="shared" ca="1" si="90"/>
        <v>Non</v>
      </c>
      <c r="W224" cm="1">
        <f t="array" aca="1" ref="W224" ca="1">_xlfn.IFS(AND(INDIRECT($C224&amp;"!"&amp;"$G"&amp;$D224)-INDIRECT($C224&amp;"!"&amp;"$F"&amp;$D224)&lt;0.5,INDIRECT($C224&amp;"!"&amp;"$G"&amp;$D224)=1,INDIRECT($C225&amp;"!"&amp;"$F"&amp;$D225)=0),0,AND(INDIRECT($C223&amp;"!"&amp;"$G"&amp;$D223)-INDIRECT($C223&amp;"!"&amp;"$F"&amp;$D223)&lt;0.5,INDIRECT($C223&amp;"!"&amp;"$G"&amp;$D223)=1,INDIRECT($C224&amp;"!"&amp;"$F"&amp;$D224)=0),INDIRECT($C223&amp;"!"&amp;"$F"&amp;$D223),AND(INDIRECT($C223&amp;"!"&amp;"$G"&amp;$D223)-INDIRECT($C223&amp;"!"&amp;"$F"&amp;$D223)&lt;=0.5,INDIRECT($C223&amp;"!"&amp;"$G"&amp;$D223)=1,INDIRECT($C224&amp;"!"&amp;"$F"&amp;$D224)=0),Calculs!X223,AND(INDIRECT($C224&amp;"!"&amp;"$F"&amp;$D224)=0,INDIRECT($C223&amp;"!"&amp;"$G"&amp;$D223)=1),AH223,TRUE,INDIRECT($C224&amp;"!"&amp;"$F"&amp;$D224))</f>
        <v>0</v>
      </c>
      <c r="X224" cm="1">
        <f t="array" aca="1" ref="X224" ca="1">IF(AND(INDIRECT($C224&amp;"!"&amp;"$G"&amp;$D224)-INDIRECT($C224&amp;"!"&amp;"$F"&amp;$D224)&lt;0.5,INDIRECT($C224&amp;"!"&amp;"$G"&amp;$D224)=1,INDIRECT($C225&amp;"!"&amp;"$F"&amp;$D225)=0),0,IF(OR(INDIRECT($C224&amp;"!"&amp;"$G"&amp;$D224)=1,AND(INDIRECT($C224&amp;"!"&amp;"$G"&amp;$D224)&lt;&gt;1,INDIRECT($C224&amp;"!"&amp;"$G"&amp;$D224)&gt;Calculs!W224+0.5)),Calculs!W224+0.5,INDIRECT($C224&amp;"!"&amp;"$G"&amp;$D224)+ROUND(W224,0)))</f>
        <v>0</v>
      </c>
      <c r="Y224">
        <f t="shared" ca="1" si="91"/>
        <v>0</v>
      </c>
      <c r="Z224" cm="1">
        <f t="array" aca="1" ref="Z224" ca="1">IF(AND(W224=INT(W224),INDIRECT($C224&amp;"!"&amp;"$F"&amp;$D224)&lt;&gt;""),W224+1,ROUNDUP(W224,0))</f>
        <v>0</v>
      </c>
      <c r="AA224">
        <f t="shared" ca="1" si="92"/>
        <v>0</v>
      </c>
      <c r="AB224" t="str">
        <f t="shared" ca="1" si="93"/>
        <v>Oui</v>
      </c>
      <c r="AC224">
        <f t="shared" ca="1" si="94"/>
        <v>0</v>
      </c>
      <c r="AD224" t="str">
        <f t="shared" ca="1" si="86"/>
        <v>Oui</v>
      </c>
      <c r="AE224" t="str">
        <f t="shared" ca="1" si="95"/>
        <v/>
      </c>
      <c r="AF224" t="str">
        <f t="shared" ca="1" si="96"/>
        <v>Non</v>
      </c>
      <c r="AG224" cm="1">
        <f t="array" aca="1" ref="AG224" ca="1">IF(INDIRECT($C224&amp;"!"&amp;"$G"&amp;$D224)-INDIRECT($C224&amp;"!"&amp;"$F"&amp;$D224)&lt;=0.5,0,IF(AND(INDIRECT($C224&amp;"!"&amp;"$F"&amp;$D224)=0,INDIRECT($C223&amp;"!"&amp;"$G"&amp;$D223)=1),X224,INDIRECT($C224&amp;"!"&amp;"$F"&amp;$D224)))</f>
        <v>0</v>
      </c>
      <c r="AH224" cm="1">
        <f t="array" aca="1" ref="AH224" ca="1">IF(INDIRECT($C224&amp;"!"&amp;"$G"&amp;$D224)-INDIRECT($C224&amp;"!"&amp;"$F"&amp;$D224)&lt;=0.5,0,IF(OR(INDIRECT($C224&amp;"!"&amp;"$G"&amp;$D224)=1,AND(INDIRECT($C224&amp;"!"&amp;"$G"&amp;$D224)&lt;&gt;1,INDIRECT($C224&amp;"!"&amp;"$G"&amp;$D224)&gt;Calculs!AG224+0.5)),Calculs!AG224+0.5,INDIRECT($C224&amp;"!"&amp;"$G"&amp;$D224)+ROUND(AG224,0)))</f>
        <v>0</v>
      </c>
      <c r="AI224">
        <f t="shared" ca="1" si="97"/>
        <v>0</v>
      </c>
      <c r="AJ224" cm="1">
        <f t="array" aca="1" ref="AJ224" ca="1">IF(AND(AG224=INT(AG224),INDIRECT($C224&amp;"!"&amp;"$F"&amp;$D224)&lt;&gt;""),AG224+1,ROUNDUP(AG224,0))</f>
        <v>0</v>
      </c>
      <c r="AK224">
        <f t="shared" ca="1" si="98"/>
        <v>0</v>
      </c>
      <c r="AL224" t="str">
        <f t="shared" ca="1" si="99"/>
        <v>Oui</v>
      </c>
      <c r="AM224">
        <f t="shared" ca="1" si="100"/>
        <v>0</v>
      </c>
      <c r="AN224" t="str">
        <f t="shared" ca="1" si="87"/>
        <v>Oui</v>
      </c>
      <c r="AO224" t="str">
        <f t="shared" ca="1" si="101"/>
        <v/>
      </c>
    </row>
    <row r="225" spans="1:41" x14ac:dyDescent="0.25">
      <c r="A225">
        <v>223</v>
      </c>
      <c r="B225">
        <f ca="1">Data!E225</f>
        <v>1</v>
      </c>
      <c r="C225" t="s">
        <v>116</v>
      </c>
      <c r="D225">
        <v>16</v>
      </c>
      <c r="E225" t="str">
        <f t="shared" ca="1" si="37"/>
        <v>Non</v>
      </c>
      <c r="F225" t="str">
        <f ca="1">IF(Data!$D225&gt;=3,"Oui","Non")</f>
        <v>Non</v>
      </c>
      <c r="G225" s="4" t="str" cm="1">
        <f t="array" aca="1" ref="G225" ca="1">IF(OR(AND(Data!$E225=4,ISBLANK(INDIRECT($C225&amp;"!"&amp;"$D"&amp;$D225&amp;":$I"&amp;$D225))),$E225="Oui"),_xlfn.SWITCH(Informations!$E$10,"Oui",0.5,"Non",0.4,"Erreur"),"NA")</f>
        <v>NA</v>
      </c>
      <c r="H225" s="14" cm="1">
        <f t="array" aca="1" ref="H225" ca="1">_xlfn.SWITCH($G225,"NA",(INDIRECT($C225&amp;"!"&amp;"$E"&amp;$D225))-(INDIRECT($C225&amp;"!"&amp;"$D"&amp;$D225)),0.4,$G225,0.5,$G225,"Erreur","Erreur","Erreur")</f>
        <v>0</v>
      </c>
      <c r="I225" cm="1">
        <f t="array" aca="1" ref="I225" ca="1">IF($G225="NA",INDIRECT($C225&amp;"!"&amp;"$H"&amp;$D225)+INDIRECT($C225&amp;"!"&amp;"$I"&amp;$D225)+INDIRECT($C225&amp;"!"&amp;"$J"&amp;$D225),0)</f>
        <v>0</v>
      </c>
      <c r="J225" cm="1">
        <f t="array" aca="1" ref="J225" ca="1">IF($G225="NA",(INDIRECT($C225&amp;"!"&amp;"$K"&amp;$D225)),0)</f>
        <v>0</v>
      </c>
      <c r="K225" s="4">
        <f t="shared" ca="1" si="89"/>
        <v>0</v>
      </c>
      <c r="L225" s="3">
        <f t="shared" ca="1" si="38"/>
        <v>0</v>
      </c>
      <c r="M225" s="5" cm="1">
        <f t="array" aca="1" ref="M225" ca="1">IF((INDIRECT($C225&amp;"!"&amp;"$D"&amp;$D225))="",,_xlfn.IFS(INDIRECT($C225&amp;"!"&amp;"$E"&amp;$D225)&lt;(1/3),INDIRECT($C225&amp;"!"&amp;"$E"&amp;$D225)-INDIRECT($C225&amp;"!"&amp;"$D"&amp;$D225),INDIRECT($C225&amp;"!"&amp;"$E"&amp;$D225)&gt;=(1/3),Data!$H$3-(INDIRECT($C225&amp;"!"&amp;"$D"&amp;$D225))))+INDIRECT($C225&amp;"!"&amp;"$H"&amp;$D225)</f>
        <v>0</v>
      </c>
      <c r="N225" s="5">
        <f t="shared" ca="1" si="39"/>
        <v>0</v>
      </c>
      <c r="O225" s="6">
        <f t="shared" ca="1" si="40"/>
        <v>0</v>
      </c>
      <c r="P225" s="5" cm="1">
        <f t="array" aca="1" ref="P225" ca="1">IF((INDIRECT($C225&amp;"!"&amp;"$D"&amp;$D225))="",,_xlfn.IFS(INDIRECT($C225&amp;"!"&amp;"$D"&amp;$D225)&gt;(2/3),INDIRECT($C225&amp;"!"&amp;"$E"&amp;$D225)-INDIRECT($C225&amp;"!"&amp;"$D"&amp;$D225),INDIRECT($C225&amp;"!"&amp;"$D"&amp;$D225)&lt;=(2/3),INDIRECT($C225&amp;"!"&amp;"$E"&amp;$D225)-Data!$H$4))+INDIRECT($C225&amp;"!"&amp;"$J"&amp;$D225)</f>
        <v>0</v>
      </c>
      <c r="Q225" s="4">
        <f t="shared" ca="1" si="41"/>
        <v>0</v>
      </c>
      <c r="R225" s="6">
        <f t="shared" ca="1" si="42"/>
        <v>0</v>
      </c>
      <c r="S225" s="4">
        <f ca="1">IF(VLOOKUP(A225,Data!B:E,4)&gt;=2,K225,N225+Q225)</f>
        <v>0</v>
      </c>
      <c r="T225" s="4">
        <f ca="1">IF(VLOOKUP(A225,Data!B:E,4)&gt;=2,,K225-N225-Q225)</f>
        <v>0</v>
      </c>
      <c r="V225" t="str">
        <f t="shared" ca="1" si="90"/>
        <v>Non</v>
      </c>
      <c r="W225" cm="1">
        <f t="array" aca="1" ref="W225" ca="1">_xlfn.IFS(AND(INDIRECT($C225&amp;"!"&amp;"$G"&amp;$D225)-INDIRECT($C225&amp;"!"&amp;"$F"&amp;$D225)&lt;0.5,INDIRECT($C225&amp;"!"&amp;"$G"&amp;$D225)=1,INDIRECT($C226&amp;"!"&amp;"$F"&amp;$D226)=0),0,AND(INDIRECT($C224&amp;"!"&amp;"$G"&amp;$D224)-INDIRECT($C224&amp;"!"&amp;"$F"&amp;$D224)&lt;0.5,INDIRECT($C224&amp;"!"&amp;"$G"&amp;$D224)=1,INDIRECT($C225&amp;"!"&amp;"$F"&amp;$D225)=0),INDIRECT($C224&amp;"!"&amp;"$F"&amp;$D224),AND(INDIRECT($C224&amp;"!"&amp;"$G"&amp;$D224)-INDIRECT($C224&amp;"!"&amp;"$F"&amp;$D224)&lt;=0.5,INDIRECT($C224&amp;"!"&amp;"$G"&amp;$D224)=1,INDIRECT($C225&amp;"!"&amp;"$F"&amp;$D225)=0),Calculs!X224,AND(INDIRECT($C225&amp;"!"&amp;"$F"&amp;$D225)=0,INDIRECT($C224&amp;"!"&amp;"$G"&amp;$D224)=1),AH224,TRUE,INDIRECT($C225&amp;"!"&amp;"$F"&amp;$D225))</f>
        <v>0</v>
      </c>
      <c r="X225" cm="1">
        <f t="array" aca="1" ref="X225" ca="1">IF(AND(INDIRECT($C225&amp;"!"&amp;"$G"&amp;$D225)-INDIRECT($C225&amp;"!"&amp;"$F"&amp;$D225)&lt;0.5,INDIRECT($C225&amp;"!"&amp;"$G"&amp;$D225)=1,INDIRECT($C226&amp;"!"&amp;"$F"&amp;$D226)=0),0,IF(OR(INDIRECT($C225&amp;"!"&amp;"$G"&amp;$D225)=1,AND(INDIRECT($C225&amp;"!"&amp;"$G"&amp;$D225)&lt;&gt;1,INDIRECT($C225&amp;"!"&amp;"$G"&amp;$D225)&gt;Calculs!W225+0.5)),Calculs!W225+0.5,INDIRECT($C225&amp;"!"&amp;"$G"&amp;$D225)+ROUND(W225,0)))</f>
        <v>0</v>
      </c>
      <c r="Y225">
        <f t="shared" ca="1" si="91"/>
        <v>0</v>
      </c>
      <c r="Z225" cm="1">
        <f t="array" aca="1" ref="Z225" ca="1">IF(AND(W225=INT(W225),INDIRECT($C225&amp;"!"&amp;"$F"&amp;$D225)&lt;&gt;""),W225+1,ROUNDUP(W225,0))</f>
        <v>0</v>
      </c>
      <c r="AA225">
        <f t="shared" ca="1" si="92"/>
        <v>0</v>
      </c>
      <c r="AB225" t="str">
        <f t="shared" ca="1" si="93"/>
        <v>Oui</v>
      </c>
      <c r="AC225">
        <f t="shared" ca="1" si="94"/>
        <v>0</v>
      </c>
      <c r="AD225" t="str">
        <f t="shared" ca="1" si="86"/>
        <v>Oui</v>
      </c>
      <c r="AE225" t="str">
        <f t="shared" ca="1" si="95"/>
        <v/>
      </c>
      <c r="AF225" t="str">
        <f t="shared" ca="1" si="96"/>
        <v>Non</v>
      </c>
      <c r="AG225" cm="1">
        <f t="array" aca="1" ref="AG225" ca="1">IF(INDIRECT($C225&amp;"!"&amp;"$G"&amp;$D225)-INDIRECT($C225&amp;"!"&amp;"$F"&amp;$D225)&lt;=0.5,0,IF(AND(INDIRECT($C225&amp;"!"&amp;"$F"&amp;$D225)=0,INDIRECT($C224&amp;"!"&amp;"$G"&amp;$D224)=1),X225,INDIRECT($C225&amp;"!"&amp;"$F"&amp;$D225)))</f>
        <v>0</v>
      </c>
      <c r="AH225" cm="1">
        <f t="array" aca="1" ref="AH225" ca="1">IF(INDIRECT($C225&amp;"!"&amp;"$G"&amp;$D225)-INDIRECT($C225&amp;"!"&amp;"$F"&amp;$D225)&lt;=0.5,0,IF(OR(INDIRECT($C225&amp;"!"&amp;"$G"&amp;$D225)=1,AND(INDIRECT($C225&amp;"!"&amp;"$G"&amp;$D225)&lt;&gt;1,INDIRECT($C225&amp;"!"&amp;"$G"&amp;$D225)&gt;Calculs!AG225+0.5)),Calculs!AG225+0.5,INDIRECT($C225&amp;"!"&amp;"$G"&amp;$D225)+ROUND(AG225,0)))</f>
        <v>0</v>
      </c>
      <c r="AI225">
        <f t="shared" ca="1" si="97"/>
        <v>0</v>
      </c>
      <c r="AJ225" cm="1">
        <f t="array" aca="1" ref="AJ225" ca="1">IF(AND(AG225=INT(AG225),INDIRECT($C225&amp;"!"&amp;"$F"&amp;$D225)&lt;&gt;""),AG225+1,ROUNDUP(AG225,0))</f>
        <v>0</v>
      </c>
      <c r="AK225">
        <f t="shared" ca="1" si="98"/>
        <v>0</v>
      </c>
      <c r="AL225" t="str">
        <f t="shared" ca="1" si="99"/>
        <v>Oui</v>
      </c>
      <c r="AM225">
        <f t="shared" ca="1" si="100"/>
        <v>0</v>
      </c>
      <c r="AN225" t="str">
        <f t="shared" ca="1" si="87"/>
        <v>Oui</v>
      </c>
      <c r="AO225" t="str">
        <f t="shared" ca="1" si="101"/>
        <v/>
      </c>
    </row>
    <row r="226" spans="1:41" x14ac:dyDescent="0.25">
      <c r="A226">
        <v>224</v>
      </c>
      <c r="B226">
        <f ca="1">Data!E226</f>
        <v>2</v>
      </c>
      <c r="C226" t="s">
        <v>116</v>
      </c>
      <c r="D226">
        <v>17</v>
      </c>
      <c r="E226" t="str">
        <f t="shared" ca="1" si="37"/>
        <v>Non</v>
      </c>
      <c r="F226" t="str">
        <f ca="1">IF(Data!$D226&gt;=3,"Oui","Non")</f>
        <v>Non</v>
      </c>
      <c r="G226" s="4" t="str" cm="1">
        <f t="array" aca="1" ref="G226" ca="1">IF(OR(AND(Data!$E226=4,ISBLANK(INDIRECT($C226&amp;"!"&amp;"$D"&amp;$D226&amp;":$I"&amp;$D226))),$E226="Oui"),_xlfn.SWITCH(Informations!$E$10,"Oui",0.5,"Non",0.4,"Erreur"),"NA")</f>
        <v>NA</v>
      </c>
      <c r="H226" s="14" cm="1">
        <f t="array" aca="1" ref="H226" ca="1">_xlfn.SWITCH($G226,"NA",(INDIRECT($C226&amp;"!"&amp;"$E"&amp;$D226))-(INDIRECT($C226&amp;"!"&amp;"$D"&amp;$D226)),0.4,$G226,0.5,$G226,"Erreur","Erreur","Erreur")</f>
        <v>0</v>
      </c>
      <c r="I226" cm="1">
        <f t="array" aca="1" ref="I226" ca="1">IF($G226="NA",INDIRECT($C226&amp;"!"&amp;"$H"&amp;$D226)+INDIRECT($C226&amp;"!"&amp;"$I"&amp;$D226)+INDIRECT($C226&amp;"!"&amp;"$J"&amp;$D226),0)</f>
        <v>0</v>
      </c>
      <c r="J226" cm="1">
        <f t="array" aca="1" ref="J226" ca="1">IF($G226="NA",(INDIRECT($C226&amp;"!"&amp;"$K"&amp;$D226)),0)</f>
        <v>0</v>
      </c>
      <c r="K226" s="4">
        <f t="shared" ca="1" si="89"/>
        <v>0</v>
      </c>
      <c r="L226" s="3">
        <f t="shared" ca="1" si="38"/>
        <v>0</v>
      </c>
      <c r="M226" s="5" cm="1">
        <f t="array" aca="1" ref="M226" ca="1">IF((INDIRECT($C226&amp;"!"&amp;"$D"&amp;$D226))="",,_xlfn.IFS(INDIRECT($C226&amp;"!"&amp;"$E"&amp;$D226)&lt;(1/3),INDIRECT($C226&amp;"!"&amp;"$E"&amp;$D226)-INDIRECT($C226&amp;"!"&amp;"$D"&amp;$D226),INDIRECT($C226&amp;"!"&amp;"$E"&amp;$D226)&gt;=(1/3),Data!$H$3-(INDIRECT($C226&amp;"!"&amp;"$D"&amp;$D226))))+INDIRECT($C226&amp;"!"&amp;"$H"&amp;$D226)</f>
        <v>0</v>
      </c>
      <c r="N226" s="5">
        <f t="shared" ca="1" si="39"/>
        <v>0</v>
      </c>
      <c r="O226" s="6">
        <f t="shared" ca="1" si="40"/>
        <v>0</v>
      </c>
      <c r="P226" s="5" cm="1">
        <f t="array" aca="1" ref="P226" ca="1">IF((INDIRECT($C226&amp;"!"&amp;"$D"&amp;$D226))="",,_xlfn.IFS(INDIRECT($C226&amp;"!"&amp;"$D"&amp;$D226)&gt;(2/3),INDIRECT($C226&amp;"!"&amp;"$E"&amp;$D226)-INDIRECT($C226&amp;"!"&amp;"$D"&amp;$D226),INDIRECT($C226&amp;"!"&amp;"$D"&amp;$D226)&lt;=(2/3),INDIRECT($C226&amp;"!"&amp;"$E"&amp;$D226)-Data!$H$4))+INDIRECT($C226&amp;"!"&amp;"$J"&amp;$D226)</f>
        <v>0</v>
      </c>
      <c r="Q226" s="4">
        <f t="shared" ca="1" si="41"/>
        <v>0</v>
      </c>
      <c r="R226" s="6">
        <f t="shared" ca="1" si="42"/>
        <v>0</v>
      </c>
      <c r="S226" s="4">
        <f ca="1">IF(VLOOKUP(A226,Data!B:E,4)&gt;=2,K226,N226+Q226)</f>
        <v>0</v>
      </c>
      <c r="T226" s="4">
        <f ca="1">IF(VLOOKUP(A226,Data!B:E,4)&gt;=2,,K226-N226-Q226)</f>
        <v>0</v>
      </c>
      <c r="V226" t="str">
        <f t="shared" ca="1" si="90"/>
        <v>Non</v>
      </c>
      <c r="W226" cm="1">
        <f t="array" aca="1" ref="W226" ca="1">_xlfn.IFS(AND(INDIRECT($C226&amp;"!"&amp;"$G"&amp;$D226)-INDIRECT($C226&amp;"!"&amp;"$F"&amp;$D226)&lt;0.5,INDIRECT($C226&amp;"!"&amp;"$G"&amp;$D226)=1,INDIRECT($C227&amp;"!"&amp;"$F"&amp;$D227)=0),0,AND(INDIRECT($C225&amp;"!"&amp;"$G"&amp;$D225)-INDIRECT($C225&amp;"!"&amp;"$F"&amp;$D225)&lt;0.5,INDIRECT($C225&amp;"!"&amp;"$G"&amp;$D225)=1,INDIRECT($C226&amp;"!"&amp;"$F"&amp;$D226)=0),INDIRECT($C225&amp;"!"&amp;"$F"&amp;$D225),AND(INDIRECT($C225&amp;"!"&amp;"$G"&amp;$D225)-INDIRECT($C225&amp;"!"&amp;"$F"&amp;$D225)&lt;=0.5,INDIRECT($C225&amp;"!"&amp;"$G"&amp;$D225)=1,INDIRECT($C226&amp;"!"&amp;"$F"&amp;$D226)=0),Calculs!X225,AND(INDIRECT($C226&amp;"!"&amp;"$F"&amp;$D226)=0,INDIRECT($C225&amp;"!"&amp;"$G"&amp;$D225)=1),AH225,TRUE,INDIRECT($C226&amp;"!"&amp;"$F"&amp;$D226))</f>
        <v>0</v>
      </c>
      <c r="X226" cm="1">
        <f t="array" aca="1" ref="X226" ca="1">IF(AND(INDIRECT($C226&amp;"!"&amp;"$G"&amp;$D226)-INDIRECT($C226&amp;"!"&amp;"$F"&amp;$D226)&lt;0.5,INDIRECT($C226&amp;"!"&amp;"$G"&amp;$D226)=1,INDIRECT($C227&amp;"!"&amp;"$F"&amp;$D227)=0),0,IF(OR(INDIRECT($C226&amp;"!"&amp;"$G"&amp;$D226)=1,AND(INDIRECT($C226&amp;"!"&amp;"$G"&amp;$D226)&lt;&gt;1,INDIRECT($C226&amp;"!"&amp;"$G"&amp;$D226)&gt;Calculs!W226+0.5)),Calculs!W226+0.5,INDIRECT($C226&amp;"!"&amp;"$G"&amp;$D226)+ROUND(W226,0)))</f>
        <v>0</v>
      </c>
      <c r="Y226">
        <f t="shared" ca="1" si="91"/>
        <v>0</v>
      </c>
      <c r="Z226" cm="1">
        <f t="array" aca="1" ref="Z226" ca="1">IF(AND(W226=INT(W226),INDIRECT($C226&amp;"!"&amp;"$F"&amp;$D226)&lt;&gt;""),W226+1,ROUNDUP(W226,0))</f>
        <v>0</v>
      </c>
      <c r="AA226">
        <f t="shared" ca="1" si="92"/>
        <v>0</v>
      </c>
      <c r="AB226" t="str">
        <f t="shared" ca="1" si="93"/>
        <v>Oui</v>
      </c>
      <c r="AC226">
        <f t="shared" ca="1" si="94"/>
        <v>0</v>
      </c>
      <c r="AD226" t="str">
        <f t="shared" ca="1" si="86"/>
        <v>Oui</v>
      </c>
      <c r="AE226" t="str">
        <f t="shared" ca="1" si="95"/>
        <v/>
      </c>
      <c r="AF226" t="str">
        <f t="shared" ca="1" si="96"/>
        <v>Non</v>
      </c>
      <c r="AG226" cm="1">
        <f t="array" aca="1" ref="AG226" ca="1">IF(INDIRECT($C226&amp;"!"&amp;"$G"&amp;$D226)-INDIRECT($C226&amp;"!"&amp;"$F"&amp;$D226)&lt;=0.5,0,IF(AND(INDIRECT($C226&amp;"!"&amp;"$F"&amp;$D226)=0,INDIRECT($C225&amp;"!"&amp;"$G"&amp;$D225)=1),X226,INDIRECT($C226&amp;"!"&amp;"$F"&amp;$D226)))</f>
        <v>0</v>
      </c>
      <c r="AH226" cm="1">
        <f t="array" aca="1" ref="AH226" ca="1">IF(INDIRECT($C226&amp;"!"&amp;"$G"&amp;$D226)-INDIRECT($C226&amp;"!"&amp;"$F"&amp;$D226)&lt;=0.5,0,IF(OR(INDIRECT($C226&amp;"!"&amp;"$G"&amp;$D226)=1,AND(INDIRECT($C226&amp;"!"&amp;"$G"&amp;$D226)&lt;&gt;1,INDIRECT($C226&amp;"!"&amp;"$G"&amp;$D226)&gt;Calculs!AG226+0.5)),Calculs!AG226+0.5,INDIRECT($C226&amp;"!"&amp;"$G"&amp;$D226)+ROUND(AG226,0)))</f>
        <v>0</v>
      </c>
      <c r="AI226">
        <f t="shared" ca="1" si="97"/>
        <v>0</v>
      </c>
      <c r="AJ226" cm="1">
        <f t="array" aca="1" ref="AJ226" ca="1">IF(AND(AG226=INT(AG226),INDIRECT($C226&amp;"!"&amp;"$F"&amp;$D226)&lt;&gt;""),AG226+1,ROUNDUP(AG226,0))</f>
        <v>0</v>
      </c>
      <c r="AK226">
        <f t="shared" ca="1" si="98"/>
        <v>0</v>
      </c>
      <c r="AL226" t="str">
        <f t="shared" ca="1" si="99"/>
        <v>Oui</v>
      </c>
      <c r="AM226">
        <f t="shared" ca="1" si="100"/>
        <v>0</v>
      </c>
      <c r="AN226" t="str">
        <f t="shared" ca="1" si="87"/>
        <v>Oui</v>
      </c>
      <c r="AO226" t="str">
        <f t="shared" ca="1" si="101"/>
        <v/>
      </c>
    </row>
    <row r="227" spans="1:41" x14ac:dyDescent="0.25">
      <c r="A227">
        <v>225</v>
      </c>
      <c r="B227">
        <f ca="1">Data!E227</f>
        <v>3</v>
      </c>
      <c r="C227" t="s">
        <v>116</v>
      </c>
      <c r="D227">
        <v>18</v>
      </c>
      <c r="E227" t="str">
        <f t="shared" ca="1" si="37"/>
        <v>Non</v>
      </c>
      <c r="F227" t="str">
        <f ca="1">IF(Data!$D227&gt;=3,"Oui","Non")</f>
        <v>Non</v>
      </c>
      <c r="G227" s="4" t="str" cm="1">
        <f t="array" aca="1" ref="G227" ca="1">IF(OR(AND(Data!$E227=4,ISBLANK(INDIRECT($C227&amp;"!"&amp;"$D"&amp;$D227&amp;":$I"&amp;$D227))),$E227="Oui"),_xlfn.SWITCH(Informations!$E$10,"Oui",0.5,"Non",0.4,"Erreur"),"NA")</f>
        <v>NA</v>
      </c>
      <c r="H227" s="14" cm="1">
        <f t="array" aca="1" ref="H227" ca="1">_xlfn.SWITCH($G227,"NA",(INDIRECT($C227&amp;"!"&amp;"$E"&amp;$D227))-(INDIRECT($C227&amp;"!"&amp;"$D"&amp;$D227)),0.4,$G227,0.5,$G227,"Erreur","Erreur","Erreur")</f>
        <v>0</v>
      </c>
      <c r="I227" cm="1">
        <f t="array" aca="1" ref="I227" ca="1">IF($G227="NA",INDIRECT($C227&amp;"!"&amp;"$H"&amp;$D227)+INDIRECT($C227&amp;"!"&amp;"$I"&amp;$D227)+INDIRECT($C227&amp;"!"&amp;"$J"&amp;$D227),0)</f>
        <v>0</v>
      </c>
      <c r="J227" cm="1">
        <f t="array" aca="1" ref="J227" ca="1">IF($G227="NA",(INDIRECT($C227&amp;"!"&amp;"$K"&amp;$D227)),0)</f>
        <v>0</v>
      </c>
      <c r="K227" s="4">
        <f t="shared" ca="1" si="89"/>
        <v>0</v>
      </c>
      <c r="L227" s="3">
        <f t="shared" ca="1" si="38"/>
        <v>0</v>
      </c>
      <c r="M227" s="5" cm="1">
        <f t="array" aca="1" ref="M227" ca="1">IF((INDIRECT($C227&amp;"!"&amp;"$D"&amp;$D227))="",,_xlfn.IFS(INDIRECT($C227&amp;"!"&amp;"$E"&amp;$D227)&lt;(1/3),INDIRECT($C227&amp;"!"&amp;"$E"&amp;$D227)-INDIRECT($C227&amp;"!"&amp;"$D"&amp;$D227),INDIRECT($C227&amp;"!"&amp;"$E"&amp;$D227)&gt;=(1/3),Data!$H$3-(INDIRECT($C227&amp;"!"&amp;"$D"&amp;$D227))))+INDIRECT($C227&amp;"!"&amp;"$H"&amp;$D227)</f>
        <v>0</v>
      </c>
      <c r="N227" s="5">
        <f t="shared" ca="1" si="39"/>
        <v>0</v>
      </c>
      <c r="O227" s="6">
        <f t="shared" ca="1" si="40"/>
        <v>0</v>
      </c>
      <c r="P227" s="5" cm="1">
        <f t="array" aca="1" ref="P227" ca="1">IF((INDIRECT($C227&amp;"!"&amp;"$D"&amp;$D227))="",,_xlfn.IFS(INDIRECT($C227&amp;"!"&amp;"$D"&amp;$D227)&gt;(2/3),INDIRECT($C227&amp;"!"&amp;"$E"&amp;$D227)-INDIRECT($C227&amp;"!"&amp;"$D"&amp;$D227),INDIRECT($C227&amp;"!"&amp;"$D"&amp;$D227)&lt;=(2/3),INDIRECT($C227&amp;"!"&amp;"$E"&amp;$D227)-Data!$H$4))+INDIRECT($C227&amp;"!"&amp;"$J"&amp;$D227)</f>
        <v>0</v>
      </c>
      <c r="Q227" s="4">
        <f t="shared" ca="1" si="41"/>
        <v>0</v>
      </c>
      <c r="R227" s="6">
        <f t="shared" ca="1" si="42"/>
        <v>0</v>
      </c>
      <c r="S227" s="4">
        <f ca="1">IF(VLOOKUP(A227,Data!B:E,4)&gt;=2,K227,N227+Q227)</f>
        <v>0</v>
      </c>
      <c r="T227" s="4">
        <f ca="1">IF(VLOOKUP(A227,Data!B:E,4)&gt;=2,,K227-N227-Q227)</f>
        <v>0</v>
      </c>
      <c r="V227" t="str">
        <f t="shared" ca="1" si="90"/>
        <v>Non</v>
      </c>
      <c r="W227" cm="1">
        <f t="array" aca="1" ref="W227" ca="1">_xlfn.IFS(AND(INDIRECT($C227&amp;"!"&amp;"$G"&amp;$D227)-INDIRECT($C227&amp;"!"&amp;"$F"&amp;$D227)&lt;0.5,INDIRECT($C227&amp;"!"&amp;"$G"&amp;$D227)=1,INDIRECT($C228&amp;"!"&amp;"$F"&amp;$D228)=0),0,AND(INDIRECT($C226&amp;"!"&amp;"$G"&amp;$D226)-INDIRECT($C226&amp;"!"&amp;"$F"&amp;$D226)&lt;0.5,INDIRECT($C226&amp;"!"&amp;"$G"&amp;$D226)=1,INDIRECT($C227&amp;"!"&amp;"$F"&amp;$D227)=0),INDIRECT($C226&amp;"!"&amp;"$F"&amp;$D226),AND(INDIRECT($C226&amp;"!"&amp;"$G"&amp;$D226)-INDIRECT($C226&amp;"!"&amp;"$F"&amp;$D226)&lt;=0.5,INDIRECT($C226&amp;"!"&amp;"$G"&amp;$D226)=1,INDIRECT($C227&amp;"!"&amp;"$F"&amp;$D227)=0),Calculs!X226,AND(INDIRECT($C227&amp;"!"&amp;"$F"&amp;$D227)=0,INDIRECT($C226&amp;"!"&amp;"$G"&amp;$D226)=1),AH226,TRUE,INDIRECT($C227&amp;"!"&amp;"$F"&amp;$D227))</f>
        <v>0</v>
      </c>
      <c r="X227" cm="1">
        <f t="array" aca="1" ref="X227" ca="1">IF(AND(INDIRECT($C227&amp;"!"&amp;"$G"&amp;$D227)-INDIRECT($C227&amp;"!"&amp;"$F"&amp;$D227)&lt;0.5,INDIRECT($C227&amp;"!"&amp;"$G"&amp;$D227)=1,INDIRECT($C228&amp;"!"&amp;"$F"&amp;$D228)=0),0,IF(OR(INDIRECT($C227&amp;"!"&amp;"$G"&amp;$D227)=1,AND(INDIRECT($C227&amp;"!"&amp;"$G"&amp;$D227)&lt;&gt;1,INDIRECT($C227&amp;"!"&amp;"$G"&amp;$D227)&gt;Calculs!W227+0.5)),Calculs!W227+0.5,INDIRECT($C227&amp;"!"&amp;"$G"&amp;$D227)+ROUND(W227,0)))</f>
        <v>0</v>
      </c>
      <c r="Y227">
        <f t="shared" ca="1" si="91"/>
        <v>0</v>
      </c>
      <c r="Z227" cm="1">
        <f t="array" aca="1" ref="Z227" ca="1">IF(AND(W227=INT(W227),INDIRECT($C227&amp;"!"&amp;"$F"&amp;$D227)&lt;&gt;""),W227+1,ROUNDUP(W227,0))</f>
        <v>0</v>
      </c>
      <c r="AA227">
        <f t="shared" ca="1" si="92"/>
        <v>0</v>
      </c>
      <c r="AB227" t="str">
        <f t="shared" ca="1" si="93"/>
        <v>Oui</v>
      </c>
      <c r="AC227">
        <f t="shared" ca="1" si="94"/>
        <v>0</v>
      </c>
      <c r="AD227" t="str">
        <f t="shared" ca="1" si="86"/>
        <v>Oui</v>
      </c>
      <c r="AE227" t="str">
        <f t="shared" ca="1" si="95"/>
        <v/>
      </c>
      <c r="AF227" t="str">
        <f t="shared" ca="1" si="96"/>
        <v>Non</v>
      </c>
      <c r="AG227" cm="1">
        <f t="array" aca="1" ref="AG227" ca="1">IF(INDIRECT($C227&amp;"!"&amp;"$G"&amp;$D227)-INDIRECT($C227&amp;"!"&amp;"$F"&amp;$D227)&lt;=0.5,0,IF(AND(INDIRECT($C227&amp;"!"&amp;"$F"&amp;$D227)=0,INDIRECT($C226&amp;"!"&amp;"$G"&amp;$D226)=1),X227,INDIRECT($C227&amp;"!"&amp;"$F"&amp;$D227)))</f>
        <v>0</v>
      </c>
      <c r="AH227" cm="1">
        <f t="array" aca="1" ref="AH227" ca="1">IF(INDIRECT($C227&amp;"!"&amp;"$G"&amp;$D227)-INDIRECT($C227&amp;"!"&amp;"$F"&amp;$D227)&lt;=0.5,0,IF(OR(INDIRECT($C227&amp;"!"&amp;"$G"&amp;$D227)=1,AND(INDIRECT($C227&amp;"!"&amp;"$G"&amp;$D227)&lt;&gt;1,INDIRECT($C227&amp;"!"&amp;"$G"&amp;$D227)&gt;Calculs!AG227+0.5)),Calculs!AG227+0.5,INDIRECT($C227&amp;"!"&amp;"$G"&amp;$D227)+ROUND(AG227,0)))</f>
        <v>0</v>
      </c>
      <c r="AI227">
        <f t="shared" ca="1" si="97"/>
        <v>0</v>
      </c>
      <c r="AJ227" cm="1">
        <f t="array" aca="1" ref="AJ227" ca="1">IF(AND(AG227=INT(AG227),INDIRECT($C227&amp;"!"&amp;"$F"&amp;$D227)&lt;&gt;""),AG227+1,ROUNDUP(AG227,0))</f>
        <v>0</v>
      </c>
      <c r="AK227">
        <f t="shared" ca="1" si="98"/>
        <v>0</v>
      </c>
      <c r="AL227" t="str">
        <f t="shared" ca="1" si="99"/>
        <v>Oui</v>
      </c>
      <c r="AM227">
        <f t="shared" ca="1" si="100"/>
        <v>0</v>
      </c>
      <c r="AN227" t="str">
        <f t="shared" ca="1" si="87"/>
        <v>Oui</v>
      </c>
      <c r="AO227" t="str">
        <f t="shared" ca="1" si="101"/>
        <v/>
      </c>
    </row>
    <row r="228" spans="1:41" x14ac:dyDescent="0.25">
      <c r="A228">
        <v>226</v>
      </c>
      <c r="B228">
        <f ca="1">Data!E228</f>
        <v>1</v>
      </c>
      <c r="C228" t="s">
        <v>116</v>
      </c>
      <c r="D228">
        <v>19</v>
      </c>
      <c r="E228" t="str">
        <f t="shared" ca="1" si="37"/>
        <v>Non</v>
      </c>
      <c r="F228" t="str">
        <f ca="1">IF(Data!$D228&gt;=3,"Oui","Non")</f>
        <v>Non</v>
      </c>
      <c r="G228" s="4" t="str" cm="1">
        <f t="array" aca="1" ref="G228" ca="1">IF(OR(AND(Data!$E228=4,ISBLANK(INDIRECT($C228&amp;"!"&amp;"$D"&amp;$D228&amp;":$I"&amp;$D228))),$E228="Oui"),_xlfn.SWITCH(Informations!$E$10,"Oui",0.5,"Non",0.4,"Erreur"),"NA")</f>
        <v>NA</v>
      </c>
      <c r="H228" s="14" cm="1">
        <f t="array" aca="1" ref="H228" ca="1">_xlfn.SWITCH($G228,"NA",(INDIRECT($C228&amp;"!"&amp;"$E"&amp;$D228))-(INDIRECT($C228&amp;"!"&amp;"$D"&amp;$D228)),0.4,$G228,0.5,$G228,"Erreur","Erreur","Erreur")</f>
        <v>0</v>
      </c>
      <c r="I228" cm="1">
        <f t="array" aca="1" ref="I228" ca="1">IF($G228="NA",INDIRECT($C228&amp;"!"&amp;"$H"&amp;$D228)+INDIRECT($C228&amp;"!"&amp;"$I"&amp;$D228)+INDIRECT($C228&amp;"!"&amp;"$J"&amp;$D228),0)</f>
        <v>0</v>
      </c>
      <c r="J228" cm="1">
        <f t="array" aca="1" ref="J228" ca="1">IF($G228="NA",(INDIRECT($C228&amp;"!"&amp;"$K"&amp;$D228)),0)</f>
        <v>0</v>
      </c>
      <c r="K228" s="4">
        <f t="shared" ca="1" si="89"/>
        <v>0</v>
      </c>
      <c r="L228" s="3">
        <f t="shared" ca="1" si="38"/>
        <v>0</v>
      </c>
      <c r="M228" s="5" cm="1">
        <f t="array" aca="1" ref="M228" ca="1">IF((INDIRECT($C228&amp;"!"&amp;"$D"&amp;$D228))="",,_xlfn.IFS(INDIRECT($C228&amp;"!"&amp;"$E"&amp;$D228)&lt;(1/3),INDIRECT($C228&amp;"!"&amp;"$E"&amp;$D228)-INDIRECT($C228&amp;"!"&amp;"$D"&amp;$D228),INDIRECT($C228&amp;"!"&amp;"$E"&amp;$D228)&gt;=(1/3),Data!$H$3-(INDIRECT($C228&amp;"!"&amp;"$D"&amp;$D228))))+INDIRECT($C228&amp;"!"&amp;"$H"&amp;$D228)</f>
        <v>0</v>
      </c>
      <c r="N228" s="5">
        <f t="shared" ca="1" si="39"/>
        <v>0</v>
      </c>
      <c r="O228" s="6">
        <f t="shared" ca="1" si="40"/>
        <v>0</v>
      </c>
      <c r="P228" s="5" cm="1">
        <f t="array" aca="1" ref="P228" ca="1">IF((INDIRECT($C228&amp;"!"&amp;"$D"&amp;$D228))="",,_xlfn.IFS(INDIRECT($C228&amp;"!"&amp;"$D"&amp;$D228)&gt;(2/3),INDIRECT($C228&amp;"!"&amp;"$E"&amp;$D228)-INDIRECT($C228&amp;"!"&amp;"$D"&amp;$D228),INDIRECT($C228&amp;"!"&amp;"$D"&amp;$D228)&lt;=(2/3),INDIRECT($C228&amp;"!"&amp;"$E"&amp;$D228)-Data!$H$4))+INDIRECT($C228&amp;"!"&amp;"$J"&amp;$D228)</f>
        <v>0</v>
      </c>
      <c r="Q228" s="4">
        <f t="shared" ca="1" si="41"/>
        <v>0</v>
      </c>
      <c r="R228" s="6">
        <f t="shared" ca="1" si="42"/>
        <v>0</v>
      </c>
      <c r="S228" s="4">
        <f ca="1">IF(VLOOKUP(A228,Data!B:E,4)&gt;=2,K228,N228+Q228)</f>
        <v>0</v>
      </c>
      <c r="T228" s="4">
        <f ca="1">IF(VLOOKUP(A228,Data!B:E,4)&gt;=2,,K228-N228-Q228)</f>
        <v>0</v>
      </c>
      <c r="V228" t="str">
        <f t="shared" ca="1" si="90"/>
        <v>Non</v>
      </c>
      <c r="W228" cm="1">
        <f t="array" aca="1" ref="W228" ca="1">_xlfn.IFS(AND(INDIRECT($C228&amp;"!"&amp;"$G"&amp;$D228)-INDIRECT($C228&amp;"!"&amp;"$F"&amp;$D228)&lt;0.5,INDIRECT($C228&amp;"!"&amp;"$G"&amp;$D228)=1,INDIRECT($C229&amp;"!"&amp;"$F"&amp;$D229)=0),0,AND(INDIRECT($C227&amp;"!"&amp;"$G"&amp;$D227)-INDIRECT($C227&amp;"!"&amp;"$F"&amp;$D227)&lt;0.5,INDIRECT($C227&amp;"!"&amp;"$G"&amp;$D227)=1,INDIRECT($C228&amp;"!"&amp;"$F"&amp;$D228)=0),INDIRECT($C227&amp;"!"&amp;"$F"&amp;$D227),AND(INDIRECT($C227&amp;"!"&amp;"$G"&amp;$D227)-INDIRECT($C227&amp;"!"&amp;"$F"&amp;$D227)&lt;=0.5,INDIRECT($C227&amp;"!"&amp;"$G"&amp;$D227)=1,INDIRECT($C228&amp;"!"&amp;"$F"&amp;$D228)=0),Calculs!X227,AND(INDIRECT($C228&amp;"!"&amp;"$F"&amp;$D228)=0,INDIRECT($C227&amp;"!"&amp;"$G"&amp;$D227)=1),AH227,TRUE,INDIRECT($C228&amp;"!"&amp;"$F"&amp;$D228))</f>
        <v>0</v>
      </c>
      <c r="X228" cm="1">
        <f t="array" aca="1" ref="X228" ca="1">IF(AND(INDIRECT($C228&amp;"!"&amp;"$G"&amp;$D228)-INDIRECT($C228&amp;"!"&amp;"$F"&amp;$D228)&lt;0.5,INDIRECT($C228&amp;"!"&amp;"$G"&amp;$D228)=1,INDIRECT($C229&amp;"!"&amp;"$F"&amp;$D229)=0),0,IF(OR(INDIRECT($C228&amp;"!"&amp;"$G"&amp;$D228)=1,AND(INDIRECT($C228&amp;"!"&amp;"$G"&amp;$D228)&lt;&gt;1,INDIRECT($C228&amp;"!"&amp;"$G"&amp;$D228)&gt;Calculs!W228+0.5)),Calculs!W228+0.5,INDIRECT($C228&amp;"!"&amp;"$G"&amp;$D228)+ROUND(W228,0)))</f>
        <v>0</v>
      </c>
      <c r="Y228">
        <f t="shared" ca="1" si="91"/>
        <v>0</v>
      </c>
      <c r="Z228" cm="1">
        <f t="array" aca="1" ref="Z228" ca="1">IF(AND(W228=INT(W228),INDIRECT($C228&amp;"!"&amp;"$F"&amp;$D228)&lt;&gt;""),W228+1,ROUNDUP(W228,0))</f>
        <v>0</v>
      </c>
      <c r="AA228">
        <f t="shared" ca="1" si="92"/>
        <v>0</v>
      </c>
      <c r="AB228" t="str">
        <f t="shared" ca="1" si="93"/>
        <v>Oui</v>
      </c>
      <c r="AC228">
        <f t="shared" ca="1" si="94"/>
        <v>0</v>
      </c>
      <c r="AD228" t="str">
        <f t="shared" ca="1" si="86"/>
        <v>Oui</v>
      </c>
      <c r="AE228" t="str">
        <f t="shared" ca="1" si="95"/>
        <v/>
      </c>
      <c r="AF228" t="str">
        <f t="shared" ca="1" si="96"/>
        <v>Non</v>
      </c>
      <c r="AG228" cm="1">
        <f t="array" aca="1" ref="AG228" ca="1">IF(INDIRECT($C228&amp;"!"&amp;"$G"&amp;$D228)-INDIRECT($C228&amp;"!"&amp;"$F"&amp;$D228)&lt;=0.5,0,IF(AND(INDIRECT($C228&amp;"!"&amp;"$F"&amp;$D228)=0,INDIRECT($C227&amp;"!"&amp;"$G"&amp;$D227)=1),X228,INDIRECT($C228&amp;"!"&amp;"$F"&amp;$D228)))</f>
        <v>0</v>
      </c>
      <c r="AH228" cm="1">
        <f t="array" aca="1" ref="AH228" ca="1">IF(INDIRECT($C228&amp;"!"&amp;"$G"&amp;$D228)-INDIRECT($C228&amp;"!"&amp;"$F"&amp;$D228)&lt;=0.5,0,IF(OR(INDIRECT($C228&amp;"!"&amp;"$G"&amp;$D228)=1,AND(INDIRECT($C228&amp;"!"&amp;"$G"&amp;$D228)&lt;&gt;1,INDIRECT($C228&amp;"!"&amp;"$G"&amp;$D228)&gt;Calculs!AG228+0.5)),Calculs!AG228+0.5,INDIRECT($C228&amp;"!"&amp;"$G"&amp;$D228)+ROUND(AG228,0)))</f>
        <v>0</v>
      </c>
      <c r="AI228">
        <f t="shared" ca="1" si="97"/>
        <v>0</v>
      </c>
      <c r="AJ228" cm="1">
        <f t="array" aca="1" ref="AJ228" ca="1">IF(AND(AG228=INT(AG228),INDIRECT($C228&amp;"!"&amp;"$F"&amp;$D228)&lt;&gt;""),AG228+1,ROUNDUP(AG228,0))</f>
        <v>0</v>
      </c>
      <c r="AK228">
        <f t="shared" ca="1" si="98"/>
        <v>0</v>
      </c>
      <c r="AL228" t="str">
        <f t="shared" ca="1" si="99"/>
        <v>Oui</v>
      </c>
      <c r="AM228">
        <f t="shared" ca="1" si="100"/>
        <v>0</v>
      </c>
      <c r="AN228" t="str">
        <f t="shared" ca="1" si="87"/>
        <v>Oui</v>
      </c>
      <c r="AO228" t="str">
        <f t="shared" ca="1" si="101"/>
        <v/>
      </c>
    </row>
    <row r="229" spans="1:41" x14ac:dyDescent="0.25">
      <c r="A229">
        <v>227</v>
      </c>
      <c r="B229">
        <f ca="1">Data!E229</f>
        <v>1</v>
      </c>
      <c r="C229" t="s">
        <v>116</v>
      </c>
      <c r="D229">
        <v>20</v>
      </c>
      <c r="E229" t="str">
        <f t="shared" ca="1" si="37"/>
        <v>Non</v>
      </c>
      <c r="F229" t="str">
        <f ca="1">IF(Data!$D229&gt;=3,"Oui","Non")</f>
        <v>Non</v>
      </c>
      <c r="G229" s="4" t="str" cm="1">
        <f t="array" aca="1" ref="G229" ca="1">IF(OR(AND(Data!$E229=4,ISBLANK(INDIRECT($C229&amp;"!"&amp;"$D"&amp;$D229&amp;":$I"&amp;$D229))),$E229="Oui"),_xlfn.SWITCH(Informations!$E$10,"Oui",0.5,"Non",0.4,"Erreur"),"NA")</f>
        <v>NA</v>
      </c>
      <c r="H229" s="14" cm="1">
        <f t="array" aca="1" ref="H229" ca="1">_xlfn.SWITCH($G229,"NA",(INDIRECT($C229&amp;"!"&amp;"$E"&amp;$D229))-(INDIRECT($C229&amp;"!"&amp;"$D"&amp;$D229)),0.4,$G229,0.5,$G229,"Erreur","Erreur","Erreur")</f>
        <v>0</v>
      </c>
      <c r="I229" cm="1">
        <f t="array" aca="1" ref="I229" ca="1">IF($G229="NA",INDIRECT($C229&amp;"!"&amp;"$H"&amp;$D229)+INDIRECT($C229&amp;"!"&amp;"$I"&amp;$D229)+INDIRECT($C229&amp;"!"&amp;"$J"&amp;$D229),0)</f>
        <v>0</v>
      </c>
      <c r="J229" cm="1">
        <f t="array" aca="1" ref="J229" ca="1">IF($G229="NA",(INDIRECT($C229&amp;"!"&amp;"$K"&amp;$D229)),0)</f>
        <v>0</v>
      </c>
      <c r="K229" s="4">
        <f t="shared" ca="1" si="89"/>
        <v>0</v>
      </c>
      <c r="L229" s="3">
        <f t="shared" ca="1" si="38"/>
        <v>0</v>
      </c>
      <c r="M229" s="5" cm="1">
        <f t="array" aca="1" ref="M229" ca="1">IF((INDIRECT($C229&amp;"!"&amp;"$D"&amp;$D229))="",,_xlfn.IFS(INDIRECT($C229&amp;"!"&amp;"$E"&amp;$D229)&lt;(1/3),INDIRECT($C229&amp;"!"&amp;"$E"&amp;$D229)-INDIRECT($C229&amp;"!"&amp;"$D"&amp;$D229),INDIRECT($C229&amp;"!"&amp;"$E"&amp;$D229)&gt;=(1/3),Data!$H$3-(INDIRECT($C229&amp;"!"&amp;"$D"&amp;$D229))))+INDIRECT($C229&amp;"!"&amp;"$H"&amp;$D229)</f>
        <v>0</v>
      </c>
      <c r="N229" s="5">
        <f t="shared" ca="1" si="39"/>
        <v>0</v>
      </c>
      <c r="O229" s="6">
        <f t="shared" ca="1" si="40"/>
        <v>0</v>
      </c>
      <c r="P229" s="5" cm="1">
        <f t="array" aca="1" ref="P229" ca="1">IF((INDIRECT($C229&amp;"!"&amp;"$D"&amp;$D229))="",,_xlfn.IFS(INDIRECT($C229&amp;"!"&amp;"$D"&amp;$D229)&gt;(2/3),INDIRECT($C229&amp;"!"&amp;"$E"&amp;$D229)-INDIRECT($C229&amp;"!"&amp;"$D"&amp;$D229),INDIRECT($C229&amp;"!"&amp;"$D"&amp;$D229)&lt;=(2/3),INDIRECT($C229&amp;"!"&amp;"$E"&amp;$D229)-Data!$H$4))+INDIRECT($C229&amp;"!"&amp;"$J"&amp;$D229)</f>
        <v>0</v>
      </c>
      <c r="Q229" s="4">
        <f t="shared" ca="1" si="41"/>
        <v>0</v>
      </c>
      <c r="R229" s="6">
        <f t="shared" ca="1" si="42"/>
        <v>0</v>
      </c>
      <c r="S229" s="4">
        <f ca="1">IF(VLOOKUP(A229,Data!B:E,4)&gt;=2,K229,N229+Q229)</f>
        <v>0</v>
      </c>
      <c r="T229" s="4">
        <f ca="1">IF(VLOOKUP(A229,Data!B:E,4)&gt;=2,,K229-N229-Q229)</f>
        <v>0</v>
      </c>
      <c r="U229" s="4">
        <f t="shared" ref="U229" ca="1" si="106">SUM(K223:K229)</f>
        <v>0</v>
      </c>
      <c r="V229" t="str">
        <f t="shared" ca="1" si="90"/>
        <v>Non</v>
      </c>
      <c r="W229" cm="1">
        <f t="array" aca="1" ref="W229" ca="1">_xlfn.IFS(AND(INDIRECT($C229&amp;"!"&amp;"$G"&amp;$D229)-INDIRECT($C229&amp;"!"&amp;"$F"&amp;$D229)&lt;0.5,INDIRECT($C229&amp;"!"&amp;"$G"&amp;$D229)=1,INDIRECT($C230&amp;"!"&amp;"$F"&amp;$D230)=0),0,AND(INDIRECT($C228&amp;"!"&amp;"$G"&amp;$D228)-INDIRECT($C228&amp;"!"&amp;"$F"&amp;$D228)&lt;0.5,INDIRECT($C228&amp;"!"&amp;"$G"&amp;$D228)=1,INDIRECT($C229&amp;"!"&amp;"$F"&amp;$D229)=0),INDIRECT($C228&amp;"!"&amp;"$F"&amp;$D228),AND(INDIRECT($C228&amp;"!"&amp;"$G"&amp;$D228)-INDIRECT($C228&amp;"!"&amp;"$F"&amp;$D228)&lt;=0.5,INDIRECT($C228&amp;"!"&amp;"$G"&amp;$D228)=1,INDIRECT($C229&amp;"!"&amp;"$F"&amp;$D229)=0),Calculs!X228,AND(INDIRECT($C229&amp;"!"&amp;"$F"&amp;$D229)=0,INDIRECT($C228&amp;"!"&amp;"$G"&amp;$D228)=1),AH228,TRUE,INDIRECT($C229&amp;"!"&amp;"$F"&amp;$D229))</f>
        <v>0</v>
      </c>
      <c r="X229" cm="1">
        <f t="array" aca="1" ref="X229" ca="1">IF(AND(INDIRECT($C229&amp;"!"&amp;"$G"&amp;$D229)-INDIRECT($C229&amp;"!"&amp;"$F"&amp;$D229)&lt;0.5,INDIRECT($C229&amp;"!"&amp;"$G"&amp;$D229)=1,INDIRECT($C230&amp;"!"&amp;"$F"&amp;$D230)=0),0,IF(OR(INDIRECT($C229&amp;"!"&amp;"$G"&amp;$D229)=1,AND(INDIRECT($C229&amp;"!"&amp;"$G"&amp;$D229)&lt;&gt;1,INDIRECT($C229&amp;"!"&amp;"$G"&amp;$D229)&gt;Calculs!W229+0.5)),Calculs!W229+0.5,INDIRECT($C229&amp;"!"&amp;"$G"&amp;$D229)+ROUND(W229,0)))</f>
        <v>0</v>
      </c>
      <c r="Y229">
        <f t="shared" ca="1" si="91"/>
        <v>0</v>
      </c>
      <c r="Z229" cm="1">
        <f t="array" aca="1" ref="Z229" ca="1">IF(AND(W229=INT(W229),INDIRECT($C229&amp;"!"&amp;"$F"&amp;$D229)&lt;&gt;""),W229+1,ROUNDUP(W229,0))</f>
        <v>0</v>
      </c>
      <c r="AA229">
        <f t="shared" ca="1" si="92"/>
        <v>0</v>
      </c>
      <c r="AB229" t="str">
        <f t="shared" ca="1" si="93"/>
        <v>Oui</v>
      </c>
      <c r="AC229">
        <f t="shared" ca="1" si="94"/>
        <v>0</v>
      </c>
      <c r="AD229" t="str">
        <f t="shared" ca="1" si="86"/>
        <v>Oui</v>
      </c>
      <c r="AE229" t="str">
        <f t="shared" ca="1" si="95"/>
        <v/>
      </c>
      <c r="AF229" t="str">
        <f t="shared" ca="1" si="96"/>
        <v>Non</v>
      </c>
      <c r="AG229" cm="1">
        <f t="array" aca="1" ref="AG229" ca="1">IF(INDIRECT($C229&amp;"!"&amp;"$G"&amp;$D229)-INDIRECT($C229&amp;"!"&amp;"$F"&amp;$D229)&lt;=0.5,0,IF(AND(INDIRECT($C229&amp;"!"&amp;"$F"&amp;$D229)=0,INDIRECT($C228&amp;"!"&amp;"$G"&amp;$D228)=1),X229,INDIRECT($C229&amp;"!"&amp;"$F"&amp;$D229)))</f>
        <v>0</v>
      </c>
      <c r="AH229" cm="1">
        <f t="array" aca="1" ref="AH229" ca="1">IF(INDIRECT($C229&amp;"!"&amp;"$G"&amp;$D229)-INDIRECT($C229&amp;"!"&amp;"$F"&amp;$D229)&lt;=0.5,0,IF(OR(INDIRECT($C229&amp;"!"&amp;"$G"&amp;$D229)=1,AND(INDIRECT($C229&amp;"!"&amp;"$G"&amp;$D229)&lt;&gt;1,INDIRECT($C229&amp;"!"&amp;"$G"&amp;$D229)&gt;Calculs!AG229+0.5)),Calculs!AG229+0.5,INDIRECT($C229&amp;"!"&amp;"$G"&amp;$D229)+ROUND(AG229,0)))</f>
        <v>0</v>
      </c>
      <c r="AI229">
        <f t="shared" ca="1" si="97"/>
        <v>0</v>
      </c>
      <c r="AJ229" cm="1">
        <f t="array" aca="1" ref="AJ229" ca="1">IF(AND(AG229=INT(AG229),INDIRECT($C229&amp;"!"&amp;"$F"&amp;$D229)&lt;&gt;""),AG229+1,ROUNDUP(AG229,0))</f>
        <v>0</v>
      </c>
      <c r="AK229">
        <f t="shared" ca="1" si="98"/>
        <v>0</v>
      </c>
      <c r="AL229" t="str">
        <f t="shared" ca="1" si="99"/>
        <v>Oui</v>
      </c>
      <c r="AM229">
        <f t="shared" ca="1" si="100"/>
        <v>0</v>
      </c>
      <c r="AN229" t="str">
        <f t="shared" ca="1" si="87"/>
        <v>Oui</v>
      </c>
      <c r="AO229" t="str">
        <f t="shared" ca="1" si="101"/>
        <v/>
      </c>
    </row>
    <row r="230" spans="1:41" x14ac:dyDescent="0.25">
      <c r="A230">
        <v>228</v>
      </c>
      <c r="B230">
        <f ca="1">Data!E230</f>
        <v>1</v>
      </c>
      <c r="C230" t="s">
        <v>116</v>
      </c>
      <c r="D230">
        <v>21</v>
      </c>
      <c r="E230" t="str">
        <f t="shared" ca="1" si="37"/>
        <v>Non</v>
      </c>
      <c r="F230" t="str">
        <f ca="1">IF(Data!$D230&gt;=3,"Oui","Non")</f>
        <v>Non</v>
      </c>
      <c r="G230" s="4" t="str" cm="1">
        <f t="array" aca="1" ref="G230" ca="1">IF(OR(AND(Data!$E230=4,ISBLANK(INDIRECT($C230&amp;"!"&amp;"$D"&amp;$D230&amp;":$I"&amp;$D230))),$E230="Oui"),_xlfn.SWITCH(Informations!$E$10,"Oui",0.5,"Non",0.4,"Erreur"),"NA")</f>
        <v>NA</v>
      </c>
      <c r="H230" s="14" cm="1">
        <f t="array" aca="1" ref="H230" ca="1">_xlfn.SWITCH($G230,"NA",(INDIRECT($C230&amp;"!"&amp;"$E"&amp;$D230))-(INDIRECT($C230&amp;"!"&amp;"$D"&amp;$D230)),0.4,$G230,0.5,$G230,"Erreur","Erreur","Erreur")</f>
        <v>0</v>
      </c>
      <c r="I230" cm="1">
        <f t="array" aca="1" ref="I230" ca="1">IF($G230="NA",INDIRECT($C230&amp;"!"&amp;"$H"&amp;$D230)+INDIRECT($C230&amp;"!"&amp;"$I"&amp;$D230)+INDIRECT($C230&amp;"!"&amp;"$J"&amp;$D230),0)</f>
        <v>0</v>
      </c>
      <c r="J230" cm="1">
        <f t="array" aca="1" ref="J230" ca="1">IF($G230="NA",(INDIRECT($C230&amp;"!"&amp;"$K"&amp;$D230)),0)</f>
        <v>0</v>
      </c>
      <c r="K230" s="4">
        <f t="shared" ca="1" si="89"/>
        <v>0</v>
      </c>
      <c r="L230" s="3">
        <f t="shared" ca="1" si="38"/>
        <v>0</v>
      </c>
      <c r="M230" s="5" cm="1">
        <f t="array" aca="1" ref="M230" ca="1">IF((INDIRECT($C230&amp;"!"&amp;"$D"&amp;$D230))="",,_xlfn.IFS(INDIRECT($C230&amp;"!"&amp;"$E"&amp;$D230)&lt;(1/3),INDIRECT($C230&amp;"!"&amp;"$E"&amp;$D230)-INDIRECT($C230&amp;"!"&amp;"$D"&amp;$D230),INDIRECT($C230&amp;"!"&amp;"$E"&amp;$D230)&gt;=(1/3),Data!$H$3-(INDIRECT($C230&amp;"!"&amp;"$D"&amp;$D230))))+INDIRECT($C230&amp;"!"&amp;"$H"&amp;$D230)</f>
        <v>0</v>
      </c>
      <c r="N230" s="5">
        <f t="shared" ca="1" si="39"/>
        <v>0</v>
      </c>
      <c r="O230" s="6">
        <f t="shared" ca="1" si="40"/>
        <v>0</v>
      </c>
      <c r="P230" s="5" cm="1">
        <f t="array" aca="1" ref="P230" ca="1">IF((INDIRECT($C230&amp;"!"&amp;"$D"&amp;$D230))="",,_xlfn.IFS(INDIRECT($C230&amp;"!"&amp;"$D"&amp;$D230)&gt;(2/3),INDIRECT($C230&amp;"!"&amp;"$E"&amp;$D230)-INDIRECT($C230&amp;"!"&amp;"$D"&amp;$D230),INDIRECT($C230&amp;"!"&amp;"$D"&amp;$D230)&lt;=(2/3),INDIRECT($C230&amp;"!"&amp;"$E"&amp;$D230)-Data!$H$4))+INDIRECT($C230&amp;"!"&amp;"$J"&amp;$D230)</f>
        <v>0</v>
      </c>
      <c r="Q230" s="4">
        <f t="shared" ca="1" si="41"/>
        <v>0</v>
      </c>
      <c r="R230" s="6">
        <f t="shared" ca="1" si="42"/>
        <v>0</v>
      </c>
      <c r="S230" s="4">
        <f ca="1">IF(VLOOKUP(A230,Data!B:E,4)&gt;=2,K230,N230+Q230)</f>
        <v>0</v>
      </c>
      <c r="T230" s="4">
        <f ca="1">IF(VLOOKUP(A230,Data!B:E,4)&gt;=2,,K230-N230-Q230)</f>
        <v>0</v>
      </c>
      <c r="V230" t="str">
        <f t="shared" ca="1" si="90"/>
        <v>Non</v>
      </c>
      <c r="W230" cm="1">
        <f t="array" aca="1" ref="W230" ca="1">_xlfn.IFS(AND(INDIRECT($C230&amp;"!"&amp;"$G"&amp;$D230)-INDIRECT($C230&amp;"!"&amp;"$F"&amp;$D230)&lt;0.5,INDIRECT($C230&amp;"!"&amp;"$G"&amp;$D230)=1,INDIRECT($C231&amp;"!"&amp;"$F"&amp;$D231)=0),0,AND(INDIRECT($C229&amp;"!"&amp;"$G"&amp;$D229)-INDIRECT($C229&amp;"!"&amp;"$F"&amp;$D229)&lt;0.5,INDIRECT($C229&amp;"!"&amp;"$G"&amp;$D229)=1,INDIRECT($C230&amp;"!"&amp;"$F"&amp;$D230)=0),INDIRECT($C229&amp;"!"&amp;"$F"&amp;$D229),AND(INDIRECT($C229&amp;"!"&amp;"$G"&amp;$D229)-INDIRECT($C229&amp;"!"&amp;"$F"&amp;$D229)&lt;=0.5,INDIRECT($C229&amp;"!"&amp;"$G"&amp;$D229)=1,INDIRECT($C230&amp;"!"&amp;"$F"&amp;$D230)=0),Calculs!X229,AND(INDIRECT($C230&amp;"!"&amp;"$F"&amp;$D230)=0,INDIRECT($C229&amp;"!"&amp;"$G"&amp;$D229)=1),AH229,TRUE,INDIRECT($C230&amp;"!"&amp;"$F"&amp;$D230))</f>
        <v>0</v>
      </c>
      <c r="X230" cm="1">
        <f t="array" aca="1" ref="X230" ca="1">IF(AND(INDIRECT($C230&amp;"!"&amp;"$G"&amp;$D230)-INDIRECT($C230&amp;"!"&amp;"$F"&amp;$D230)&lt;0.5,INDIRECT($C230&amp;"!"&amp;"$G"&amp;$D230)=1,INDIRECT($C231&amp;"!"&amp;"$F"&amp;$D231)=0),0,IF(OR(INDIRECT($C230&amp;"!"&amp;"$G"&amp;$D230)=1,AND(INDIRECT($C230&amp;"!"&amp;"$G"&amp;$D230)&lt;&gt;1,INDIRECT($C230&amp;"!"&amp;"$G"&amp;$D230)&gt;Calculs!W230+0.5)),Calculs!W230+0.5,INDIRECT($C230&amp;"!"&amp;"$G"&amp;$D230)+ROUND(W230,0)))</f>
        <v>0</v>
      </c>
      <c r="Y230">
        <f t="shared" ca="1" si="91"/>
        <v>0</v>
      </c>
      <c r="Z230" cm="1">
        <f t="array" aca="1" ref="Z230" ca="1">IF(AND(W230=INT(W230),INDIRECT($C230&amp;"!"&amp;"$F"&amp;$D230)&lt;&gt;""),W230+1,ROUNDUP(W230,0))</f>
        <v>0</v>
      </c>
      <c r="AA230">
        <f t="shared" ca="1" si="92"/>
        <v>0</v>
      </c>
      <c r="AB230" t="str">
        <f t="shared" ca="1" si="93"/>
        <v>Oui</v>
      </c>
      <c r="AC230">
        <f t="shared" ca="1" si="94"/>
        <v>0</v>
      </c>
      <c r="AD230" t="str">
        <f t="shared" ca="1" si="86"/>
        <v>Oui</v>
      </c>
      <c r="AE230" t="str">
        <f t="shared" ca="1" si="95"/>
        <v/>
      </c>
      <c r="AF230" t="str">
        <f t="shared" ca="1" si="96"/>
        <v>Non</v>
      </c>
      <c r="AG230" cm="1">
        <f t="array" aca="1" ref="AG230" ca="1">IF(INDIRECT($C230&amp;"!"&amp;"$G"&amp;$D230)-INDIRECT($C230&amp;"!"&amp;"$F"&amp;$D230)&lt;=0.5,0,IF(AND(INDIRECT($C230&amp;"!"&amp;"$F"&amp;$D230)=0,INDIRECT($C229&amp;"!"&amp;"$G"&amp;$D229)=1),X230,INDIRECT($C230&amp;"!"&amp;"$F"&amp;$D230)))</f>
        <v>0</v>
      </c>
      <c r="AH230" cm="1">
        <f t="array" aca="1" ref="AH230" ca="1">IF(INDIRECT($C230&amp;"!"&amp;"$G"&amp;$D230)-INDIRECT($C230&amp;"!"&amp;"$F"&amp;$D230)&lt;=0.5,0,IF(OR(INDIRECT($C230&amp;"!"&amp;"$G"&amp;$D230)=1,AND(INDIRECT($C230&amp;"!"&amp;"$G"&amp;$D230)&lt;&gt;1,INDIRECT($C230&amp;"!"&amp;"$G"&amp;$D230)&gt;Calculs!AG230+0.5)),Calculs!AG230+0.5,INDIRECT($C230&amp;"!"&amp;"$G"&amp;$D230)+ROUND(AG230,0)))</f>
        <v>0</v>
      </c>
      <c r="AI230">
        <f t="shared" ca="1" si="97"/>
        <v>0</v>
      </c>
      <c r="AJ230" cm="1">
        <f t="array" aca="1" ref="AJ230" ca="1">IF(AND(AG230=INT(AG230),INDIRECT($C230&amp;"!"&amp;"$F"&amp;$D230)&lt;&gt;""),AG230+1,ROUNDUP(AG230,0))</f>
        <v>0</v>
      </c>
      <c r="AK230">
        <f t="shared" ca="1" si="98"/>
        <v>0</v>
      </c>
      <c r="AL230" t="str">
        <f t="shared" ca="1" si="99"/>
        <v>Oui</v>
      </c>
      <c r="AM230">
        <f t="shared" ca="1" si="100"/>
        <v>0</v>
      </c>
      <c r="AN230" t="str">
        <f t="shared" ca="1" si="87"/>
        <v>Oui</v>
      </c>
      <c r="AO230" t="str">
        <f t="shared" ca="1" si="101"/>
        <v/>
      </c>
    </row>
    <row r="231" spans="1:41" x14ac:dyDescent="0.25">
      <c r="A231">
        <v>229</v>
      </c>
      <c r="B231">
        <f ca="1">Data!E231</f>
        <v>1</v>
      </c>
      <c r="C231" t="s">
        <v>116</v>
      </c>
      <c r="D231">
        <v>22</v>
      </c>
      <c r="E231" t="str">
        <f t="shared" ca="1" si="37"/>
        <v>Non</v>
      </c>
      <c r="F231" t="str">
        <f ca="1">IF(Data!$D231&gt;=3,"Oui","Non")</f>
        <v>Non</v>
      </c>
      <c r="G231" s="4" t="str" cm="1">
        <f t="array" aca="1" ref="G231" ca="1">IF(OR(AND(Data!$E231=4,ISBLANK(INDIRECT($C231&amp;"!"&amp;"$D"&amp;$D231&amp;":$I"&amp;$D231))),$E231="Oui"),_xlfn.SWITCH(Informations!$E$10,"Oui",0.5,"Non",0.4,"Erreur"),"NA")</f>
        <v>NA</v>
      </c>
      <c r="H231" s="14" cm="1">
        <f t="array" aca="1" ref="H231" ca="1">_xlfn.SWITCH($G231,"NA",(INDIRECT($C231&amp;"!"&amp;"$E"&amp;$D231))-(INDIRECT($C231&amp;"!"&amp;"$D"&amp;$D231)),0.4,$G231,0.5,$G231,"Erreur","Erreur","Erreur")</f>
        <v>0</v>
      </c>
      <c r="I231" cm="1">
        <f t="array" aca="1" ref="I231" ca="1">IF($G231="NA",INDIRECT($C231&amp;"!"&amp;"$H"&amp;$D231)+INDIRECT($C231&amp;"!"&amp;"$I"&amp;$D231)+INDIRECT($C231&amp;"!"&amp;"$J"&amp;$D231),0)</f>
        <v>0</v>
      </c>
      <c r="J231" cm="1">
        <f t="array" aca="1" ref="J231" ca="1">IF($G231="NA",(INDIRECT($C231&amp;"!"&amp;"$K"&amp;$D231)),0)</f>
        <v>0</v>
      </c>
      <c r="K231" s="4">
        <f t="shared" ca="1" si="89"/>
        <v>0</v>
      </c>
      <c r="L231" s="3">
        <f t="shared" ca="1" si="38"/>
        <v>0</v>
      </c>
      <c r="M231" s="5" cm="1">
        <f t="array" aca="1" ref="M231" ca="1">IF((INDIRECT($C231&amp;"!"&amp;"$D"&amp;$D231))="",,_xlfn.IFS(INDIRECT($C231&amp;"!"&amp;"$E"&amp;$D231)&lt;(1/3),INDIRECT($C231&amp;"!"&amp;"$E"&amp;$D231)-INDIRECT($C231&amp;"!"&amp;"$D"&amp;$D231),INDIRECT($C231&amp;"!"&amp;"$E"&amp;$D231)&gt;=(1/3),Data!$H$3-(INDIRECT($C231&amp;"!"&amp;"$D"&amp;$D231))))+INDIRECT($C231&amp;"!"&amp;"$H"&amp;$D231)</f>
        <v>0</v>
      </c>
      <c r="N231" s="5">
        <f t="shared" ca="1" si="39"/>
        <v>0</v>
      </c>
      <c r="O231" s="6">
        <f t="shared" ca="1" si="40"/>
        <v>0</v>
      </c>
      <c r="P231" s="5" cm="1">
        <f t="array" aca="1" ref="P231" ca="1">IF((INDIRECT($C231&amp;"!"&amp;"$D"&amp;$D231))="",,_xlfn.IFS(INDIRECT($C231&amp;"!"&amp;"$D"&amp;$D231)&gt;(2/3),INDIRECT($C231&amp;"!"&amp;"$E"&amp;$D231)-INDIRECT($C231&amp;"!"&amp;"$D"&amp;$D231),INDIRECT($C231&amp;"!"&amp;"$D"&amp;$D231)&lt;=(2/3),INDIRECT($C231&amp;"!"&amp;"$E"&amp;$D231)-Data!$H$4))+INDIRECT($C231&amp;"!"&amp;"$J"&amp;$D231)</f>
        <v>0</v>
      </c>
      <c r="Q231" s="4">
        <f t="shared" ca="1" si="41"/>
        <v>0</v>
      </c>
      <c r="R231" s="6">
        <f t="shared" ca="1" si="42"/>
        <v>0</v>
      </c>
      <c r="S231" s="4">
        <f ca="1">IF(VLOOKUP(A231,Data!B:E,4)&gt;=2,K231,N231+Q231)</f>
        <v>0</v>
      </c>
      <c r="T231" s="4">
        <f ca="1">IF(VLOOKUP(A231,Data!B:E,4)&gt;=2,,K231-N231-Q231)</f>
        <v>0</v>
      </c>
      <c r="V231" t="str">
        <f t="shared" ca="1" si="90"/>
        <v>Non</v>
      </c>
      <c r="W231" cm="1">
        <f t="array" aca="1" ref="W231" ca="1">_xlfn.IFS(AND(INDIRECT($C231&amp;"!"&amp;"$G"&amp;$D231)-INDIRECT($C231&amp;"!"&amp;"$F"&amp;$D231)&lt;0.5,INDIRECT($C231&amp;"!"&amp;"$G"&amp;$D231)=1,INDIRECT($C232&amp;"!"&amp;"$F"&amp;$D232)=0),0,AND(INDIRECT($C230&amp;"!"&amp;"$G"&amp;$D230)-INDIRECT($C230&amp;"!"&amp;"$F"&amp;$D230)&lt;0.5,INDIRECT($C230&amp;"!"&amp;"$G"&amp;$D230)=1,INDIRECT($C231&amp;"!"&amp;"$F"&amp;$D231)=0),INDIRECT($C230&amp;"!"&amp;"$F"&amp;$D230),AND(INDIRECT($C230&amp;"!"&amp;"$G"&amp;$D230)-INDIRECT($C230&amp;"!"&amp;"$F"&amp;$D230)&lt;=0.5,INDIRECT($C230&amp;"!"&amp;"$G"&amp;$D230)=1,INDIRECT($C231&amp;"!"&amp;"$F"&amp;$D231)=0),Calculs!X230,AND(INDIRECT($C231&amp;"!"&amp;"$F"&amp;$D231)=0,INDIRECT($C230&amp;"!"&amp;"$G"&amp;$D230)=1),AH230,TRUE,INDIRECT($C231&amp;"!"&amp;"$F"&amp;$D231))</f>
        <v>0</v>
      </c>
      <c r="X231" cm="1">
        <f t="array" aca="1" ref="X231" ca="1">IF(AND(INDIRECT($C231&amp;"!"&amp;"$G"&amp;$D231)-INDIRECT($C231&amp;"!"&amp;"$F"&amp;$D231)&lt;0.5,INDIRECT($C231&amp;"!"&amp;"$G"&amp;$D231)=1,INDIRECT($C232&amp;"!"&amp;"$F"&amp;$D232)=0),0,IF(OR(INDIRECT($C231&amp;"!"&amp;"$G"&amp;$D231)=1,AND(INDIRECT($C231&amp;"!"&amp;"$G"&amp;$D231)&lt;&gt;1,INDIRECT($C231&amp;"!"&amp;"$G"&amp;$D231)&gt;Calculs!W231+0.5)),Calculs!W231+0.5,INDIRECT($C231&amp;"!"&amp;"$G"&amp;$D231)+ROUND(W231,0)))</f>
        <v>0</v>
      </c>
      <c r="Y231">
        <f t="shared" ca="1" si="91"/>
        <v>0</v>
      </c>
      <c r="Z231" cm="1">
        <f t="array" aca="1" ref="Z231" ca="1">IF(AND(W231=INT(W231),INDIRECT($C231&amp;"!"&amp;"$F"&amp;$D231)&lt;&gt;""),W231+1,ROUNDUP(W231,0))</f>
        <v>0</v>
      </c>
      <c r="AA231">
        <f t="shared" ca="1" si="92"/>
        <v>0</v>
      </c>
      <c r="AB231" t="str">
        <f t="shared" ca="1" si="93"/>
        <v>Oui</v>
      </c>
      <c r="AC231">
        <f t="shared" ca="1" si="94"/>
        <v>0</v>
      </c>
      <c r="AD231" t="str">
        <f t="shared" ca="1" si="86"/>
        <v>Oui</v>
      </c>
      <c r="AE231" t="str">
        <f t="shared" ca="1" si="95"/>
        <v/>
      </c>
      <c r="AF231" t="str">
        <f t="shared" ca="1" si="96"/>
        <v>Non</v>
      </c>
      <c r="AG231" cm="1">
        <f t="array" aca="1" ref="AG231" ca="1">IF(INDIRECT($C231&amp;"!"&amp;"$G"&amp;$D231)-INDIRECT($C231&amp;"!"&amp;"$F"&amp;$D231)&lt;=0.5,0,IF(AND(INDIRECT($C231&amp;"!"&amp;"$F"&amp;$D231)=0,INDIRECT($C230&amp;"!"&amp;"$G"&amp;$D230)=1),X231,INDIRECT($C231&amp;"!"&amp;"$F"&amp;$D231)))</f>
        <v>0</v>
      </c>
      <c r="AH231" cm="1">
        <f t="array" aca="1" ref="AH231" ca="1">IF(INDIRECT($C231&amp;"!"&amp;"$G"&amp;$D231)-INDIRECT($C231&amp;"!"&amp;"$F"&amp;$D231)&lt;=0.5,0,IF(OR(INDIRECT($C231&amp;"!"&amp;"$G"&amp;$D231)=1,AND(INDIRECT($C231&amp;"!"&amp;"$G"&amp;$D231)&lt;&gt;1,INDIRECT($C231&amp;"!"&amp;"$G"&amp;$D231)&gt;Calculs!AG231+0.5)),Calculs!AG231+0.5,INDIRECT($C231&amp;"!"&amp;"$G"&amp;$D231)+ROUND(AG231,0)))</f>
        <v>0</v>
      </c>
      <c r="AI231">
        <f t="shared" ca="1" si="97"/>
        <v>0</v>
      </c>
      <c r="AJ231" cm="1">
        <f t="array" aca="1" ref="AJ231" ca="1">IF(AND(AG231=INT(AG231),INDIRECT($C231&amp;"!"&amp;"$F"&amp;$D231)&lt;&gt;""),AG231+1,ROUNDUP(AG231,0))</f>
        <v>0</v>
      </c>
      <c r="AK231">
        <f t="shared" ca="1" si="98"/>
        <v>0</v>
      </c>
      <c r="AL231" t="str">
        <f t="shared" ca="1" si="99"/>
        <v>Oui</v>
      </c>
      <c r="AM231">
        <f t="shared" ca="1" si="100"/>
        <v>0</v>
      </c>
      <c r="AN231" t="str">
        <f t="shared" ca="1" si="87"/>
        <v>Oui</v>
      </c>
      <c r="AO231" t="str">
        <f t="shared" ca="1" si="101"/>
        <v/>
      </c>
    </row>
    <row r="232" spans="1:41" x14ac:dyDescent="0.25">
      <c r="A232">
        <v>230</v>
      </c>
      <c r="B232">
        <f ca="1">Data!E232</f>
        <v>1</v>
      </c>
      <c r="C232" t="s">
        <v>116</v>
      </c>
      <c r="D232">
        <v>23</v>
      </c>
      <c r="E232" t="str">
        <f t="shared" ca="1" si="37"/>
        <v>Non</v>
      </c>
      <c r="F232" t="str">
        <f ca="1">IF(Data!$D232&gt;=3,"Oui","Non")</f>
        <v>Non</v>
      </c>
      <c r="G232" s="4" t="str" cm="1">
        <f t="array" aca="1" ref="G232" ca="1">IF(OR(AND(Data!$E232=4,ISBLANK(INDIRECT($C232&amp;"!"&amp;"$D"&amp;$D232&amp;":$I"&amp;$D232))),$E232="Oui"),_xlfn.SWITCH(Informations!$E$10,"Oui",0.5,"Non",0.4,"Erreur"),"NA")</f>
        <v>NA</v>
      </c>
      <c r="H232" s="14" cm="1">
        <f t="array" aca="1" ref="H232" ca="1">_xlfn.SWITCH($G232,"NA",(INDIRECT($C232&amp;"!"&amp;"$E"&amp;$D232))-(INDIRECT($C232&amp;"!"&amp;"$D"&amp;$D232)),0.4,$G232,0.5,$G232,"Erreur","Erreur","Erreur")</f>
        <v>0</v>
      </c>
      <c r="I232" cm="1">
        <f t="array" aca="1" ref="I232" ca="1">IF($G232="NA",INDIRECT($C232&amp;"!"&amp;"$H"&amp;$D232)+INDIRECT($C232&amp;"!"&amp;"$I"&amp;$D232)+INDIRECT($C232&amp;"!"&amp;"$J"&amp;$D232),0)</f>
        <v>0</v>
      </c>
      <c r="J232" cm="1">
        <f t="array" aca="1" ref="J232" ca="1">IF($G232="NA",(INDIRECT($C232&amp;"!"&amp;"$K"&amp;$D232)),0)</f>
        <v>0</v>
      </c>
      <c r="K232" s="4">
        <f t="shared" ca="1" si="89"/>
        <v>0</v>
      </c>
      <c r="L232" s="3">
        <f t="shared" ca="1" si="38"/>
        <v>0</v>
      </c>
      <c r="M232" s="5" cm="1">
        <f t="array" aca="1" ref="M232" ca="1">IF((INDIRECT($C232&amp;"!"&amp;"$D"&amp;$D232))="",,_xlfn.IFS(INDIRECT($C232&amp;"!"&amp;"$E"&amp;$D232)&lt;(1/3),INDIRECT($C232&amp;"!"&amp;"$E"&amp;$D232)-INDIRECT($C232&amp;"!"&amp;"$D"&amp;$D232),INDIRECT($C232&amp;"!"&amp;"$E"&amp;$D232)&gt;=(1/3),Data!$H$3-(INDIRECT($C232&amp;"!"&amp;"$D"&amp;$D232))))+INDIRECT($C232&amp;"!"&amp;"$H"&amp;$D232)</f>
        <v>0</v>
      </c>
      <c r="N232" s="5">
        <f t="shared" ca="1" si="39"/>
        <v>0</v>
      </c>
      <c r="O232" s="6">
        <f t="shared" ca="1" si="40"/>
        <v>0</v>
      </c>
      <c r="P232" s="5" cm="1">
        <f t="array" aca="1" ref="P232" ca="1">IF((INDIRECT($C232&amp;"!"&amp;"$D"&amp;$D232))="",,_xlfn.IFS(INDIRECT($C232&amp;"!"&amp;"$D"&amp;$D232)&gt;(2/3),INDIRECT($C232&amp;"!"&amp;"$E"&amp;$D232)-INDIRECT($C232&amp;"!"&amp;"$D"&amp;$D232),INDIRECT($C232&amp;"!"&amp;"$D"&amp;$D232)&lt;=(2/3),INDIRECT($C232&amp;"!"&amp;"$E"&amp;$D232)-Data!$H$4))+INDIRECT($C232&amp;"!"&amp;"$J"&amp;$D232)</f>
        <v>0</v>
      </c>
      <c r="Q232" s="4">
        <f t="shared" ca="1" si="41"/>
        <v>0</v>
      </c>
      <c r="R232" s="6">
        <f t="shared" ca="1" si="42"/>
        <v>0</v>
      </c>
      <c r="S232" s="4">
        <f ca="1">IF(VLOOKUP(A232,Data!B:E,4)&gt;=2,K232,N232+Q232)</f>
        <v>0</v>
      </c>
      <c r="T232" s="4">
        <f ca="1">IF(VLOOKUP(A232,Data!B:E,4)&gt;=2,,K232-N232-Q232)</f>
        <v>0</v>
      </c>
      <c r="V232" t="str">
        <f t="shared" ca="1" si="90"/>
        <v>Non</v>
      </c>
      <c r="W232" cm="1">
        <f t="array" aca="1" ref="W232" ca="1">_xlfn.IFS(AND(INDIRECT($C232&amp;"!"&amp;"$G"&amp;$D232)-INDIRECT($C232&amp;"!"&amp;"$F"&amp;$D232)&lt;0.5,INDIRECT($C232&amp;"!"&amp;"$G"&amp;$D232)=1,INDIRECT($C233&amp;"!"&amp;"$F"&amp;$D233)=0),0,AND(INDIRECT($C231&amp;"!"&amp;"$G"&amp;$D231)-INDIRECT($C231&amp;"!"&amp;"$F"&amp;$D231)&lt;0.5,INDIRECT($C231&amp;"!"&amp;"$G"&amp;$D231)=1,INDIRECT($C232&amp;"!"&amp;"$F"&amp;$D232)=0),INDIRECT($C231&amp;"!"&amp;"$F"&amp;$D231),AND(INDIRECT($C231&amp;"!"&amp;"$G"&amp;$D231)-INDIRECT($C231&amp;"!"&amp;"$F"&amp;$D231)&lt;=0.5,INDIRECT($C231&amp;"!"&amp;"$G"&amp;$D231)=1,INDIRECT($C232&amp;"!"&amp;"$F"&amp;$D232)=0),Calculs!X231,AND(INDIRECT($C232&amp;"!"&amp;"$F"&amp;$D232)=0,INDIRECT($C231&amp;"!"&amp;"$G"&amp;$D231)=1),AH231,TRUE,INDIRECT($C232&amp;"!"&amp;"$F"&amp;$D232))</f>
        <v>0</v>
      </c>
      <c r="X232" cm="1">
        <f t="array" aca="1" ref="X232" ca="1">IF(AND(INDIRECT($C232&amp;"!"&amp;"$G"&amp;$D232)-INDIRECT($C232&amp;"!"&amp;"$F"&amp;$D232)&lt;0.5,INDIRECT($C232&amp;"!"&amp;"$G"&amp;$D232)=1,INDIRECT($C233&amp;"!"&amp;"$F"&amp;$D233)=0),0,IF(OR(INDIRECT($C232&amp;"!"&amp;"$G"&amp;$D232)=1,AND(INDIRECT($C232&amp;"!"&amp;"$G"&amp;$D232)&lt;&gt;1,INDIRECT($C232&amp;"!"&amp;"$G"&amp;$D232)&gt;Calculs!W232+0.5)),Calculs!W232+0.5,INDIRECT($C232&amp;"!"&amp;"$G"&amp;$D232)+ROUND(W232,0)))</f>
        <v>0</v>
      </c>
      <c r="Y232">
        <f t="shared" ca="1" si="91"/>
        <v>0</v>
      </c>
      <c r="Z232" cm="1">
        <f t="array" aca="1" ref="Z232" ca="1">IF(AND(W232=INT(W232),INDIRECT($C232&amp;"!"&amp;"$F"&amp;$D232)&lt;&gt;""),W232+1,ROUNDUP(W232,0))</f>
        <v>0</v>
      </c>
      <c r="AA232">
        <f t="shared" ca="1" si="92"/>
        <v>0</v>
      </c>
      <c r="AB232" t="str">
        <f t="shared" ca="1" si="93"/>
        <v>Oui</v>
      </c>
      <c r="AC232">
        <f t="shared" ca="1" si="94"/>
        <v>0</v>
      </c>
      <c r="AD232" t="str">
        <f t="shared" ca="1" si="86"/>
        <v>Oui</v>
      </c>
      <c r="AE232" t="str">
        <f t="shared" ca="1" si="95"/>
        <v/>
      </c>
      <c r="AF232" t="str">
        <f t="shared" ca="1" si="96"/>
        <v>Non</v>
      </c>
      <c r="AG232" cm="1">
        <f t="array" aca="1" ref="AG232" ca="1">IF(INDIRECT($C232&amp;"!"&amp;"$G"&amp;$D232)-INDIRECT($C232&amp;"!"&amp;"$F"&amp;$D232)&lt;=0.5,0,IF(AND(INDIRECT($C232&amp;"!"&amp;"$F"&amp;$D232)=0,INDIRECT($C231&amp;"!"&amp;"$G"&amp;$D231)=1),X232,INDIRECT($C232&amp;"!"&amp;"$F"&amp;$D232)))</f>
        <v>0</v>
      </c>
      <c r="AH232" cm="1">
        <f t="array" aca="1" ref="AH232" ca="1">IF(INDIRECT($C232&amp;"!"&amp;"$G"&amp;$D232)-INDIRECT($C232&amp;"!"&amp;"$F"&amp;$D232)&lt;=0.5,0,IF(OR(INDIRECT($C232&amp;"!"&amp;"$G"&amp;$D232)=1,AND(INDIRECT($C232&amp;"!"&amp;"$G"&amp;$D232)&lt;&gt;1,INDIRECT($C232&amp;"!"&amp;"$G"&amp;$D232)&gt;Calculs!AG232+0.5)),Calculs!AG232+0.5,INDIRECT($C232&amp;"!"&amp;"$G"&amp;$D232)+ROUND(AG232,0)))</f>
        <v>0</v>
      </c>
      <c r="AI232">
        <f t="shared" ca="1" si="97"/>
        <v>0</v>
      </c>
      <c r="AJ232" cm="1">
        <f t="array" aca="1" ref="AJ232" ca="1">IF(AND(AG232=INT(AG232),INDIRECT($C232&amp;"!"&amp;"$F"&amp;$D232)&lt;&gt;""),AG232+1,ROUNDUP(AG232,0))</f>
        <v>0</v>
      </c>
      <c r="AK232">
        <f t="shared" ca="1" si="98"/>
        <v>0</v>
      </c>
      <c r="AL232" t="str">
        <f t="shared" ca="1" si="99"/>
        <v>Oui</v>
      </c>
      <c r="AM232">
        <f t="shared" ca="1" si="100"/>
        <v>0</v>
      </c>
      <c r="AN232" t="str">
        <f t="shared" ca="1" si="87"/>
        <v>Oui</v>
      </c>
      <c r="AO232" t="str">
        <f t="shared" ca="1" si="101"/>
        <v/>
      </c>
    </row>
    <row r="233" spans="1:41" x14ac:dyDescent="0.25">
      <c r="A233">
        <v>231</v>
      </c>
      <c r="B233">
        <f ca="1">Data!E233</f>
        <v>2</v>
      </c>
      <c r="C233" t="s">
        <v>116</v>
      </c>
      <c r="D233">
        <v>24</v>
      </c>
      <c r="E233" t="str">
        <f t="shared" ca="1" si="37"/>
        <v>Non</v>
      </c>
      <c r="F233" t="str">
        <f ca="1">IF(Data!$D233&gt;=3,"Oui","Non")</f>
        <v>Non</v>
      </c>
      <c r="G233" s="4" t="str" cm="1">
        <f t="array" aca="1" ref="G233" ca="1">IF(OR(AND(Data!$E233=4,ISBLANK(INDIRECT($C233&amp;"!"&amp;"$D"&amp;$D233&amp;":$I"&amp;$D233))),$E233="Oui"),_xlfn.SWITCH(Informations!$E$10,"Oui",0.5,"Non",0.4,"Erreur"),"NA")</f>
        <v>NA</v>
      </c>
      <c r="H233" s="14" cm="1">
        <f t="array" aca="1" ref="H233" ca="1">_xlfn.SWITCH($G233,"NA",(INDIRECT($C233&amp;"!"&amp;"$E"&amp;$D233))-(INDIRECT($C233&amp;"!"&amp;"$D"&amp;$D233)),0.4,$G233,0.5,$G233,"Erreur","Erreur","Erreur")</f>
        <v>0</v>
      </c>
      <c r="I233" cm="1">
        <f t="array" aca="1" ref="I233" ca="1">IF($G233="NA",INDIRECT($C233&amp;"!"&amp;"$H"&amp;$D233)+INDIRECT($C233&amp;"!"&amp;"$I"&amp;$D233)+INDIRECT($C233&amp;"!"&amp;"$J"&amp;$D233),0)</f>
        <v>0</v>
      </c>
      <c r="J233" cm="1">
        <f t="array" aca="1" ref="J233" ca="1">IF($G233="NA",(INDIRECT($C233&amp;"!"&amp;"$K"&amp;$D233)),0)</f>
        <v>0</v>
      </c>
      <c r="K233" s="4">
        <f t="shared" ca="1" si="89"/>
        <v>0</v>
      </c>
      <c r="L233" s="3">
        <f t="shared" ca="1" si="38"/>
        <v>0</v>
      </c>
      <c r="M233" s="5" cm="1">
        <f t="array" aca="1" ref="M233" ca="1">IF((INDIRECT($C233&amp;"!"&amp;"$D"&amp;$D233))="",,_xlfn.IFS(INDIRECT($C233&amp;"!"&amp;"$E"&amp;$D233)&lt;(1/3),INDIRECT($C233&amp;"!"&amp;"$E"&amp;$D233)-INDIRECT($C233&amp;"!"&amp;"$D"&amp;$D233),INDIRECT($C233&amp;"!"&amp;"$E"&amp;$D233)&gt;=(1/3),Data!$H$3-(INDIRECT($C233&amp;"!"&amp;"$D"&amp;$D233))))+INDIRECT($C233&amp;"!"&amp;"$H"&amp;$D233)</f>
        <v>0</v>
      </c>
      <c r="N233" s="5">
        <f t="shared" ca="1" si="39"/>
        <v>0</v>
      </c>
      <c r="O233" s="6">
        <f t="shared" ca="1" si="40"/>
        <v>0</v>
      </c>
      <c r="P233" s="5" cm="1">
        <f t="array" aca="1" ref="P233" ca="1">IF((INDIRECT($C233&amp;"!"&amp;"$D"&amp;$D233))="",,_xlfn.IFS(INDIRECT($C233&amp;"!"&amp;"$D"&amp;$D233)&gt;(2/3),INDIRECT($C233&amp;"!"&amp;"$E"&amp;$D233)-INDIRECT($C233&amp;"!"&amp;"$D"&amp;$D233),INDIRECT($C233&amp;"!"&amp;"$D"&amp;$D233)&lt;=(2/3),INDIRECT($C233&amp;"!"&amp;"$E"&amp;$D233)-Data!$H$4))+INDIRECT($C233&amp;"!"&amp;"$J"&amp;$D233)</f>
        <v>0</v>
      </c>
      <c r="Q233" s="4">
        <f t="shared" ca="1" si="41"/>
        <v>0</v>
      </c>
      <c r="R233" s="6">
        <f t="shared" ca="1" si="42"/>
        <v>0</v>
      </c>
      <c r="S233" s="4">
        <f ca="1">IF(VLOOKUP(A233,Data!B:E,4)&gt;=2,K233,N233+Q233)</f>
        <v>0</v>
      </c>
      <c r="T233" s="4">
        <f ca="1">IF(VLOOKUP(A233,Data!B:E,4)&gt;=2,,K233-N233-Q233)</f>
        <v>0</v>
      </c>
      <c r="V233" t="str">
        <f t="shared" ca="1" si="90"/>
        <v>Non</v>
      </c>
      <c r="W233" cm="1">
        <f t="array" aca="1" ref="W233" ca="1">_xlfn.IFS(AND(INDIRECT($C233&amp;"!"&amp;"$G"&amp;$D233)-INDIRECT($C233&amp;"!"&amp;"$F"&amp;$D233)&lt;0.5,INDIRECT($C233&amp;"!"&amp;"$G"&amp;$D233)=1,INDIRECT($C234&amp;"!"&amp;"$F"&amp;$D234)=0),0,AND(INDIRECT($C232&amp;"!"&amp;"$G"&amp;$D232)-INDIRECT($C232&amp;"!"&amp;"$F"&amp;$D232)&lt;0.5,INDIRECT($C232&amp;"!"&amp;"$G"&amp;$D232)=1,INDIRECT($C233&amp;"!"&amp;"$F"&amp;$D233)=0),INDIRECT($C232&amp;"!"&amp;"$F"&amp;$D232),AND(INDIRECT($C232&amp;"!"&amp;"$G"&amp;$D232)-INDIRECT($C232&amp;"!"&amp;"$F"&amp;$D232)&lt;=0.5,INDIRECT($C232&amp;"!"&amp;"$G"&amp;$D232)=1,INDIRECT($C233&amp;"!"&amp;"$F"&amp;$D233)=0),Calculs!X232,AND(INDIRECT($C233&amp;"!"&amp;"$F"&amp;$D233)=0,INDIRECT($C232&amp;"!"&amp;"$G"&amp;$D232)=1),AH232,TRUE,INDIRECT($C233&amp;"!"&amp;"$F"&amp;$D233))</f>
        <v>0</v>
      </c>
      <c r="X233" cm="1">
        <f t="array" aca="1" ref="X233" ca="1">IF(AND(INDIRECT($C233&amp;"!"&amp;"$G"&amp;$D233)-INDIRECT($C233&amp;"!"&amp;"$F"&amp;$D233)&lt;0.5,INDIRECT($C233&amp;"!"&amp;"$G"&amp;$D233)=1,INDIRECT($C234&amp;"!"&amp;"$F"&amp;$D234)=0),0,IF(OR(INDIRECT($C233&amp;"!"&amp;"$G"&amp;$D233)=1,AND(INDIRECT($C233&amp;"!"&amp;"$G"&amp;$D233)&lt;&gt;1,INDIRECT($C233&amp;"!"&amp;"$G"&amp;$D233)&gt;Calculs!W233+0.5)),Calculs!W233+0.5,INDIRECT($C233&amp;"!"&amp;"$G"&amp;$D233)+ROUND(W233,0)))</f>
        <v>0</v>
      </c>
      <c r="Y233">
        <f t="shared" ca="1" si="91"/>
        <v>0</v>
      </c>
      <c r="Z233" cm="1">
        <f t="array" aca="1" ref="Z233" ca="1">IF(AND(W233=INT(W233),INDIRECT($C233&amp;"!"&amp;"$F"&amp;$D233)&lt;&gt;""),W233+1,ROUNDUP(W233,0))</f>
        <v>0</v>
      </c>
      <c r="AA233">
        <f t="shared" ca="1" si="92"/>
        <v>0</v>
      </c>
      <c r="AB233" t="str">
        <f t="shared" ca="1" si="93"/>
        <v>Oui</v>
      </c>
      <c r="AC233">
        <f t="shared" ca="1" si="94"/>
        <v>0</v>
      </c>
      <c r="AD233" t="str">
        <f t="shared" ca="1" si="86"/>
        <v>Oui</v>
      </c>
      <c r="AE233" t="str">
        <f t="shared" ca="1" si="95"/>
        <v/>
      </c>
      <c r="AF233" t="str">
        <f t="shared" ca="1" si="96"/>
        <v>Non</v>
      </c>
      <c r="AG233" cm="1">
        <f t="array" aca="1" ref="AG233" ca="1">IF(INDIRECT($C233&amp;"!"&amp;"$G"&amp;$D233)-INDIRECT($C233&amp;"!"&amp;"$F"&amp;$D233)&lt;=0.5,0,IF(AND(INDIRECT($C233&amp;"!"&amp;"$F"&amp;$D233)=0,INDIRECT($C232&amp;"!"&amp;"$G"&amp;$D232)=1),X233,INDIRECT($C233&amp;"!"&amp;"$F"&amp;$D233)))</f>
        <v>0</v>
      </c>
      <c r="AH233" cm="1">
        <f t="array" aca="1" ref="AH233" ca="1">IF(INDIRECT($C233&amp;"!"&amp;"$G"&amp;$D233)-INDIRECT($C233&amp;"!"&amp;"$F"&amp;$D233)&lt;=0.5,0,IF(OR(INDIRECT($C233&amp;"!"&amp;"$G"&amp;$D233)=1,AND(INDIRECT($C233&amp;"!"&amp;"$G"&amp;$D233)&lt;&gt;1,INDIRECT($C233&amp;"!"&amp;"$G"&amp;$D233)&gt;Calculs!AG233+0.5)),Calculs!AG233+0.5,INDIRECT($C233&amp;"!"&amp;"$G"&amp;$D233)+ROUND(AG233,0)))</f>
        <v>0</v>
      </c>
      <c r="AI233">
        <f t="shared" ca="1" si="97"/>
        <v>0</v>
      </c>
      <c r="AJ233" cm="1">
        <f t="array" aca="1" ref="AJ233" ca="1">IF(AND(AG233=INT(AG233),INDIRECT($C233&amp;"!"&amp;"$F"&amp;$D233)&lt;&gt;""),AG233+1,ROUNDUP(AG233,0))</f>
        <v>0</v>
      </c>
      <c r="AK233">
        <f t="shared" ca="1" si="98"/>
        <v>0</v>
      </c>
      <c r="AL233" t="str">
        <f t="shared" ca="1" si="99"/>
        <v>Oui</v>
      </c>
      <c r="AM233">
        <f t="shared" ca="1" si="100"/>
        <v>0</v>
      </c>
      <c r="AN233" t="str">
        <f t="shared" ca="1" si="87"/>
        <v>Oui</v>
      </c>
      <c r="AO233" t="str">
        <f t="shared" ca="1" si="101"/>
        <v/>
      </c>
    </row>
    <row r="234" spans="1:41" x14ac:dyDescent="0.25">
      <c r="A234">
        <v>232</v>
      </c>
      <c r="B234">
        <f ca="1">Data!E234</f>
        <v>3</v>
      </c>
      <c r="C234" t="s">
        <v>116</v>
      </c>
      <c r="D234">
        <v>25</v>
      </c>
      <c r="E234" t="str">
        <f t="shared" ca="1" si="37"/>
        <v>Non</v>
      </c>
      <c r="F234" t="str">
        <f ca="1">IF(Data!$D234&gt;=3,"Oui","Non")</f>
        <v>Non</v>
      </c>
      <c r="G234" s="4" t="str" cm="1">
        <f t="array" aca="1" ref="G234" ca="1">IF(OR(AND(Data!$E234=4,ISBLANK(INDIRECT($C234&amp;"!"&amp;"$D"&amp;$D234&amp;":$I"&amp;$D234))),$E234="Oui"),_xlfn.SWITCH(Informations!$E$10,"Oui",0.5,"Non",0.4,"Erreur"),"NA")</f>
        <v>NA</v>
      </c>
      <c r="H234" s="14" cm="1">
        <f t="array" aca="1" ref="H234" ca="1">_xlfn.SWITCH($G234,"NA",(INDIRECT($C234&amp;"!"&amp;"$E"&amp;$D234))-(INDIRECT($C234&amp;"!"&amp;"$D"&amp;$D234)),0.4,$G234,0.5,$G234,"Erreur","Erreur","Erreur")</f>
        <v>0</v>
      </c>
      <c r="I234" cm="1">
        <f t="array" aca="1" ref="I234" ca="1">IF($G234="NA",INDIRECT($C234&amp;"!"&amp;"$H"&amp;$D234)+INDIRECT($C234&amp;"!"&amp;"$I"&amp;$D234)+INDIRECT($C234&amp;"!"&amp;"$J"&amp;$D234),0)</f>
        <v>0</v>
      </c>
      <c r="J234" cm="1">
        <f t="array" aca="1" ref="J234" ca="1">IF($G234="NA",(INDIRECT($C234&amp;"!"&amp;"$K"&amp;$D234)),0)</f>
        <v>0</v>
      </c>
      <c r="K234" s="4">
        <f t="shared" ca="1" si="89"/>
        <v>0</v>
      </c>
      <c r="L234" s="3">
        <f t="shared" ca="1" si="38"/>
        <v>0</v>
      </c>
      <c r="M234" s="5" cm="1">
        <f t="array" aca="1" ref="M234" ca="1">IF((INDIRECT($C234&amp;"!"&amp;"$D"&amp;$D234))="",,_xlfn.IFS(INDIRECT($C234&amp;"!"&amp;"$E"&amp;$D234)&lt;(1/3),INDIRECT($C234&amp;"!"&amp;"$E"&amp;$D234)-INDIRECT($C234&amp;"!"&amp;"$D"&amp;$D234),INDIRECT($C234&amp;"!"&amp;"$E"&amp;$D234)&gt;=(1/3),Data!$H$3-(INDIRECT($C234&amp;"!"&amp;"$D"&amp;$D234))))+INDIRECT($C234&amp;"!"&amp;"$H"&amp;$D234)</f>
        <v>0</v>
      </c>
      <c r="N234" s="5">
        <f t="shared" ca="1" si="39"/>
        <v>0</v>
      </c>
      <c r="O234" s="6">
        <f t="shared" ca="1" si="40"/>
        <v>0</v>
      </c>
      <c r="P234" s="5" cm="1">
        <f t="array" aca="1" ref="P234" ca="1">IF((INDIRECT($C234&amp;"!"&amp;"$D"&amp;$D234))="",,_xlfn.IFS(INDIRECT($C234&amp;"!"&amp;"$D"&amp;$D234)&gt;(2/3),INDIRECT($C234&amp;"!"&amp;"$E"&amp;$D234)-INDIRECT($C234&amp;"!"&amp;"$D"&amp;$D234),INDIRECT($C234&amp;"!"&amp;"$D"&amp;$D234)&lt;=(2/3),INDIRECT($C234&amp;"!"&amp;"$E"&amp;$D234)-Data!$H$4))+INDIRECT($C234&amp;"!"&amp;"$J"&amp;$D234)</f>
        <v>0</v>
      </c>
      <c r="Q234" s="4">
        <f t="shared" ca="1" si="41"/>
        <v>0</v>
      </c>
      <c r="R234" s="6">
        <f t="shared" ca="1" si="42"/>
        <v>0</v>
      </c>
      <c r="S234" s="4">
        <f ca="1">IF(VLOOKUP(A234,Data!B:E,4)&gt;=2,K234,N234+Q234)</f>
        <v>0</v>
      </c>
      <c r="T234" s="4">
        <f ca="1">IF(VLOOKUP(A234,Data!B:E,4)&gt;=2,,K234-N234-Q234)</f>
        <v>0</v>
      </c>
      <c r="V234" t="str">
        <f t="shared" ca="1" si="90"/>
        <v>Non</v>
      </c>
      <c r="W234" cm="1">
        <f t="array" aca="1" ref="W234" ca="1">_xlfn.IFS(AND(INDIRECT($C234&amp;"!"&amp;"$G"&amp;$D234)-INDIRECT($C234&amp;"!"&amp;"$F"&amp;$D234)&lt;0.5,INDIRECT($C234&amp;"!"&amp;"$G"&amp;$D234)=1,INDIRECT($C235&amp;"!"&amp;"$F"&amp;$D235)=0),0,AND(INDIRECT($C233&amp;"!"&amp;"$G"&amp;$D233)-INDIRECT($C233&amp;"!"&amp;"$F"&amp;$D233)&lt;0.5,INDIRECT($C233&amp;"!"&amp;"$G"&amp;$D233)=1,INDIRECT($C234&amp;"!"&amp;"$F"&amp;$D234)=0),INDIRECT($C233&amp;"!"&amp;"$F"&amp;$D233),AND(INDIRECT($C233&amp;"!"&amp;"$G"&amp;$D233)-INDIRECT($C233&amp;"!"&amp;"$F"&amp;$D233)&lt;=0.5,INDIRECT($C233&amp;"!"&amp;"$G"&amp;$D233)=1,INDIRECT($C234&amp;"!"&amp;"$F"&amp;$D234)=0),Calculs!X233,AND(INDIRECT($C234&amp;"!"&amp;"$F"&amp;$D234)=0,INDIRECT($C233&amp;"!"&amp;"$G"&amp;$D233)=1),AH233,TRUE,INDIRECT($C234&amp;"!"&amp;"$F"&amp;$D234))</f>
        <v>0</v>
      </c>
      <c r="X234" cm="1">
        <f t="array" aca="1" ref="X234" ca="1">IF(AND(INDIRECT($C234&amp;"!"&amp;"$G"&amp;$D234)-INDIRECT($C234&amp;"!"&amp;"$F"&amp;$D234)&lt;0.5,INDIRECT($C234&amp;"!"&amp;"$G"&amp;$D234)=1,INDIRECT($C235&amp;"!"&amp;"$F"&amp;$D235)=0),0,IF(OR(INDIRECT($C234&amp;"!"&amp;"$G"&amp;$D234)=1,AND(INDIRECT($C234&amp;"!"&amp;"$G"&amp;$D234)&lt;&gt;1,INDIRECT($C234&amp;"!"&amp;"$G"&amp;$D234)&gt;Calculs!W234+0.5)),Calculs!W234+0.5,INDIRECT($C234&amp;"!"&amp;"$G"&amp;$D234)+ROUND(W234,0)))</f>
        <v>0</v>
      </c>
      <c r="Y234">
        <f t="shared" ca="1" si="91"/>
        <v>0</v>
      </c>
      <c r="Z234" cm="1">
        <f t="array" aca="1" ref="Z234" ca="1">IF(AND(W234=INT(W234),INDIRECT($C234&amp;"!"&amp;"$F"&amp;$D234)&lt;&gt;""),W234+1,ROUNDUP(W234,0))</f>
        <v>0</v>
      </c>
      <c r="AA234">
        <f t="shared" ca="1" si="92"/>
        <v>0</v>
      </c>
      <c r="AB234" t="str">
        <f t="shared" ca="1" si="93"/>
        <v>Oui</v>
      </c>
      <c r="AC234">
        <f t="shared" ca="1" si="94"/>
        <v>0</v>
      </c>
      <c r="AD234" t="str">
        <f t="shared" ca="1" si="86"/>
        <v>Oui</v>
      </c>
      <c r="AE234" t="str">
        <f t="shared" ca="1" si="95"/>
        <v/>
      </c>
      <c r="AF234" t="str">
        <f t="shared" ca="1" si="96"/>
        <v>Non</v>
      </c>
      <c r="AG234" cm="1">
        <f t="array" aca="1" ref="AG234" ca="1">IF(INDIRECT($C234&amp;"!"&amp;"$G"&amp;$D234)-INDIRECT($C234&amp;"!"&amp;"$F"&amp;$D234)&lt;=0.5,0,IF(AND(INDIRECT($C234&amp;"!"&amp;"$F"&amp;$D234)=0,INDIRECT($C233&amp;"!"&amp;"$G"&amp;$D233)=1),X234,INDIRECT($C234&amp;"!"&amp;"$F"&amp;$D234)))</f>
        <v>0</v>
      </c>
      <c r="AH234" cm="1">
        <f t="array" aca="1" ref="AH234" ca="1">IF(INDIRECT($C234&amp;"!"&amp;"$G"&amp;$D234)-INDIRECT($C234&amp;"!"&amp;"$F"&amp;$D234)&lt;=0.5,0,IF(OR(INDIRECT($C234&amp;"!"&amp;"$G"&amp;$D234)=1,AND(INDIRECT($C234&amp;"!"&amp;"$G"&amp;$D234)&lt;&gt;1,INDIRECT($C234&amp;"!"&amp;"$G"&amp;$D234)&gt;Calculs!AG234+0.5)),Calculs!AG234+0.5,INDIRECT($C234&amp;"!"&amp;"$G"&amp;$D234)+ROUND(AG234,0)))</f>
        <v>0</v>
      </c>
      <c r="AI234">
        <f t="shared" ca="1" si="97"/>
        <v>0</v>
      </c>
      <c r="AJ234" cm="1">
        <f t="array" aca="1" ref="AJ234" ca="1">IF(AND(AG234=INT(AG234),INDIRECT($C234&amp;"!"&amp;"$F"&amp;$D234)&lt;&gt;""),AG234+1,ROUNDUP(AG234,0))</f>
        <v>0</v>
      </c>
      <c r="AK234">
        <f t="shared" ca="1" si="98"/>
        <v>0</v>
      </c>
      <c r="AL234" t="str">
        <f t="shared" ca="1" si="99"/>
        <v>Oui</v>
      </c>
      <c r="AM234">
        <f t="shared" ca="1" si="100"/>
        <v>0</v>
      </c>
      <c r="AN234" t="str">
        <f t="shared" ca="1" si="87"/>
        <v>Oui</v>
      </c>
      <c r="AO234" t="str">
        <f t="shared" ca="1" si="101"/>
        <v/>
      </c>
    </row>
    <row r="235" spans="1:41" x14ac:dyDescent="0.25">
      <c r="A235">
        <v>233</v>
      </c>
      <c r="B235">
        <f ca="1">Data!E235</f>
        <v>1</v>
      </c>
      <c r="C235" t="s">
        <v>116</v>
      </c>
      <c r="D235">
        <v>26</v>
      </c>
      <c r="E235" t="str">
        <f t="shared" ca="1" si="37"/>
        <v>Non</v>
      </c>
      <c r="F235" t="str">
        <f ca="1">IF(Data!$D235&gt;=3,"Oui","Non")</f>
        <v>Non</v>
      </c>
      <c r="G235" s="4" t="str" cm="1">
        <f t="array" aca="1" ref="G235" ca="1">IF(OR(AND(Data!$E235=4,ISBLANK(INDIRECT($C235&amp;"!"&amp;"$D"&amp;$D235&amp;":$I"&amp;$D235))),$E235="Oui"),_xlfn.SWITCH(Informations!$E$10,"Oui",0.5,"Non",0.4,"Erreur"),"NA")</f>
        <v>NA</v>
      </c>
      <c r="H235" s="14" cm="1">
        <f t="array" aca="1" ref="H235" ca="1">_xlfn.SWITCH($G235,"NA",(INDIRECT($C235&amp;"!"&amp;"$E"&amp;$D235))-(INDIRECT($C235&amp;"!"&amp;"$D"&amp;$D235)),0.4,$G235,0.5,$G235,"Erreur","Erreur","Erreur")</f>
        <v>0</v>
      </c>
      <c r="I235" cm="1">
        <f t="array" aca="1" ref="I235" ca="1">IF($G235="NA",INDIRECT($C235&amp;"!"&amp;"$H"&amp;$D235)+INDIRECT($C235&amp;"!"&amp;"$I"&amp;$D235)+INDIRECT($C235&amp;"!"&amp;"$J"&amp;$D235),0)</f>
        <v>0</v>
      </c>
      <c r="J235" cm="1">
        <f t="array" aca="1" ref="J235" ca="1">IF($G235="NA",(INDIRECT($C235&amp;"!"&amp;"$K"&amp;$D235)),0)</f>
        <v>0</v>
      </c>
      <c r="K235" s="4">
        <f t="shared" ca="1" si="89"/>
        <v>0</v>
      </c>
      <c r="L235" s="3">
        <f t="shared" ca="1" si="38"/>
        <v>0</v>
      </c>
      <c r="M235" s="5" cm="1">
        <f t="array" aca="1" ref="M235" ca="1">IF((INDIRECT($C235&amp;"!"&amp;"$D"&amp;$D235))="",,_xlfn.IFS(INDIRECT($C235&amp;"!"&amp;"$E"&amp;$D235)&lt;(1/3),INDIRECT($C235&amp;"!"&amp;"$E"&amp;$D235)-INDIRECT($C235&amp;"!"&amp;"$D"&amp;$D235),INDIRECT($C235&amp;"!"&amp;"$E"&amp;$D235)&gt;=(1/3),Data!$H$3-(INDIRECT($C235&amp;"!"&amp;"$D"&amp;$D235))))+INDIRECT($C235&amp;"!"&amp;"$H"&amp;$D235)</f>
        <v>0</v>
      </c>
      <c r="N235" s="5">
        <f t="shared" ca="1" si="39"/>
        <v>0</v>
      </c>
      <c r="O235" s="6">
        <f t="shared" ca="1" si="40"/>
        <v>0</v>
      </c>
      <c r="P235" s="5" cm="1">
        <f t="array" aca="1" ref="P235" ca="1">IF((INDIRECT($C235&amp;"!"&amp;"$D"&amp;$D235))="",,_xlfn.IFS(INDIRECT($C235&amp;"!"&amp;"$D"&amp;$D235)&gt;(2/3),INDIRECT($C235&amp;"!"&amp;"$E"&amp;$D235)-INDIRECT($C235&amp;"!"&amp;"$D"&amp;$D235),INDIRECT($C235&amp;"!"&amp;"$D"&amp;$D235)&lt;=(2/3),INDIRECT($C235&amp;"!"&amp;"$E"&amp;$D235)-Data!$H$4))+INDIRECT($C235&amp;"!"&amp;"$J"&amp;$D235)</f>
        <v>0</v>
      </c>
      <c r="Q235" s="4">
        <f t="shared" ca="1" si="41"/>
        <v>0</v>
      </c>
      <c r="R235" s="6">
        <f t="shared" ca="1" si="42"/>
        <v>0</v>
      </c>
      <c r="S235" s="4">
        <f ca="1">IF(VLOOKUP(A235,Data!B:E,4)&gt;=2,K235,N235+Q235)</f>
        <v>0</v>
      </c>
      <c r="T235" s="4">
        <f ca="1">IF(VLOOKUP(A235,Data!B:E,4)&gt;=2,,K235-N235-Q235)</f>
        <v>0</v>
      </c>
      <c r="V235" t="str">
        <f t="shared" ca="1" si="90"/>
        <v>Non</v>
      </c>
      <c r="W235" cm="1">
        <f t="array" aca="1" ref="W235" ca="1">_xlfn.IFS(AND(INDIRECT($C235&amp;"!"&amp;"$G"&amp;$D235)-INDIRECT($C235&amp;"!"&amp;"$F"&amp;$D235)&lt;0.5,INDIRECT($C235&amp;"!"&amp;"$G"&amp;$D235)=1,INDIRECT($C236&amp;"!"&amp;"$F"&amp;$D236)=0),0,AND(INDIRECT($C234&amp;"!"&amp;"$G"&amp;$D234)-INDIRECT($C234&amp;"!"&amp;"$F"&amp;$D234)&lt;0.5,INDIRECT($C234&amp;"!"&amp;"$G"&amp;$D234)=1,INDIRECT($C235&amp;"!"&amp;"$F"&amp;$D235)=0),INDIRECT($C234&amp;"!"&amp;"$F"&amp;$D234),AND(INDIRECT($C234&amp;"!"&amp;"$G"&amp;$D234)-INDIRECT($C234&amp;"!"&amp;"$F"&amp;$D234)&lt;=0.5,INDIRECT($C234&amp;"!"&amp;"$G"&amp;$D234)=1,INDIRECT($C235&amp;"!"&amp;"$F"&amp;$D235)=0),Calculs!X234,AND(INDIRECT($C235&amp;"!"&amp;"$F"&amp;$D235)=0,INDIRECT($C234&amp;"!"&amp;"$G"&amp;$D234)=1),AH234,TRUE,INDIRECT($C235&amp;"!"&amp;"$F"&amp;$D235))</f>
        <v>0</v>
      </c>
      <c r="X235" cm="1">
        <f t="array" aca="1" ref="X235" ca="1">IF(AND(INDIRECT($C235&amp;"!"&amp;"$G"&amp;$D235)-INDIRECT($C235&amp;"!"&amp;"$F"&amp;$D235)&lt;0.5,INDIRECT($C235&amp;"!"&amp;"$G"&amp;$D235)=1,INDIRECT($C236&amp;"!"&amp;"$F"&amp;$D236)=0),0,IF(OR(INDIRECT($C235&amp;"!"&amp;"$G"&amp;$D235)=1,AND(INDIRECT($C235&amp;"!"&amp;"$G"&amp;$D235)&lt;&gt;1,INDIRECT($C235&amp;"!"&amp;"$G"&amp;$D235)&gt;Calculs!W235+0.5)),Calculs!W235+0.5,INDIRECT($C235&amp;"!"&amp;"$G"&amp;$D235)+ROUND(W235,0)))</f>
        <v>0</v>
      </c>
      <c r="Y235">
        <f t="shared" ca="1" si="91"/>
        <v>0</v>
      </c>
      <c r="Z235" cm="1">
        <f t="array" aca="1" ref="Z235" ca="1">IF(AND(W235=INT(W235),INDIRECT($C235&amp;"!"&amp;"$F"&amp;$D235)&lt;&gt;""),W235+1,ROUNDUP(W235,0))</f>
        <v>0</v>
      </c>
      <c r="AA235">
        <f t="shared" ca="1" si="92"/>
        <v>0</v>
      </c>
      <c r="AB235" t="str">
        <f t="shared" ca="1" si="93"/>
        <v>Oui</v>
      </c>
      <c r="AC235">
        <f t="shared" ca="1" si="94"/>
        <v>0</v>
      </c>
      <c r="AD235" t="str">
        <f t="shared" ca="1" si="86"/>
        <v>Oui</v>
      </c>
      <c r="AE235" t="str">
        <f t="shared" ca="1" si="95"/>
        <v/>
      </c>
      <c r="AF235" t="str">
        <f t="shared" ca="1" si="96"/>
        <v>Non</v>
      </c>
      <c r="AG235" cm="1">
        <f t="array" aca="1" ref="AG235" ca="1">IF(INDIRECT($C235&amp;"!"&amp;"$G"&amp;$D235)-INDIRECT($C235&amp;"!"&amp;"$F"&amp;$D235)&lt;=0.5,0,IF(AND(INDIRECT($C235&amp;"!"&amp;"$F"&amp;$D235)=0,INDIRECT($C234&amp;"!"&amp;"$G"&amp;$D234)=1),X235,INDIRECT($C235&amp;"!"&amp;"$F"&amp;$D235)))</f>
        <v>0</v>
      </c>
      <c r="AH235" cm="1">
        <f t="array" aca="1" ref="AH235" ca="1">IF(INDIRECT($C235&amp;"!"&amp;"$G"&amp;$D235)-INDIRECT($C235&amp;"!"&amp;"$F"&amp;$D235)&lt;=0.5,0,IF(OR(INDIRECT($C235&amp;"!"&amp;"$G"&amp;$D235)=1,AND(INDIRECT($C235&amp;"!"&amp;"$G"&amp;$D235)&lt;&gt;1,INDIRECT($C235&amp;"!"&amp;"$G"&amp;$D235)&gt;Calculs!AG235+0.5)),Calculs!AG235+0.5,INDIRECT($C235&amp;"!"&amp;"$G"&amp;$D235)+ROUND(AG235,0)))</f>
        <v>0</v>
      </c>
      <c r="AI235">
        <f t="shared" ca="1" si="97"/>
        <v>0</v>
      </c>
      <c r="AJ235" cm="1">
        <f t="array" aca="1" ref="AJ235" ca="1">IF(AND(AG235=INT(AG235),INDIRECT($C235&amp;"!"&amp;"$F"&amp;$D235)&lt;&gt;""),AG235+1,ROUNDUP(AG235,0))</f>
        <v>0</v>
      </c>
      <c r="AK235">
        <f t="shared" ca="1" si="98"/>
        <v>0</v>
      </c>
      <c r="AL235" t="str">
        <f t="shared" ca="1" si="99"/>
        <v>Oui</v>
      </c>
      <c r="AM235">
        <f t="shared" ca="1" si="100"/>
        <v>0</v>
      </c>
      <c r="AN235" t="str">
        <f t="shared" ca="1" si="87"/>
        <v>Oui</v>
      </c>
      <c r="AO235" t="str">
        <f t="shared" ca="1" si="101"/>
        <v/>
      </c>
    </row>
    <row r="236" spans="1:41" x14ac:dyDescent="0.25">
      <c r="A236">
        <v>234</v>
      </c>
      <c r="B236">
        <f ca="1">Data!E236</f>
        <v>1</v>
      </c>
      <c r="C236" t="s">
        <v>116</v>
      </c>
      <c r="D236">
        <v>27</v>
      </c>
      <c r="E236" t="str">
        <f t="shared" ca="1" si="37"/>
        <v>Non</v>
      </c>
      <c r="F236" t="str">
        <f ca="1">IF(Data!$D236&gt;=3,"Oui","Non")</f>
        <v>Non</v>
      </c>
      <c r="G236" s="4" t="str" cm="1">
        <f t="array" aca="1" ref="G236" ca="1">IF(OR(AND(Data!$E236=4,ISBLANK(INDIRECT($C236&amp;"!"&amp;"$D"&amp;$D236&amp;":$I"&amp;$D236))),$E236="Oui"),_xlfn.SWITCH(Informations!$E$10,"Oui",0.5,"Non",0.4,"Erreur"),"NA")</f>
        <v>NA</v>
      </c>
      <c r="H236" s="14" cm="1">
        <f t="array" aca="1" ref="H236" ca="1">_xlfn.SWITCH($G236,"NA",(INDIRECT($C236&amp;"!"&amp;"$E"&amp;$D236))-(INDIRECT($C236&amp;"!"&amp;"$D"&amp;$D236)),0.4,$G236,0.5,$G236,"Erreur","Erreur","Erreur")</f>
        <v>0</v>
      </c>
      <c r="I236" cm="1">
        <f t="array" aca="1" ref="I236" ca="1">IF($G236="NA",INDIRECT($C236&amp;"!"&amp;"$H"&amp;$D236)+INDIRECT($C236&amp;"!"&amp;"$I"&amp;$D236)+INDIRECT($C236&amp;"!"&amp;"$J"&amp;$D236),0)</f>
        <v>0</v>
      </c>
      <c r="J236" cm="1">
        <f t="array" aca="1" ref="J236" ca="1">IF($G236="NA",(INDIRECT($C236&amp;"!"&amp;"$K"&amp;$D236)),0)</f>
        <v>0</v>
      </c>
      <c r="K236" s="4">
        <f t="shared" ca="1" si="89"/>
        <v>0</v>
      </c>
      <c r="L236" s="3">
        <f t="shared" ca="1" si="38"/>
        <v>0</v>
      </c>
      <c r="M236" s="5" cm="1">
        <f t="array" aca="1" ref="M236" ca="1">IF((INDIRECT($C236&amp;"!"&amp;"$D"&amp;$D236))="",,_xlfn.IFS(INDIRECT($C236&amp;"!"&amp;"$E"&amp;$D236)&lt;(1/3),INDIRECT($C236&amp;"!"&amp;"$E"&amp;$D236)-INDIRECT($C236&amp;"!"&amp;"$D"&amp;$D236),INDIRECT($C236&amp;"!"&amp;"$E"&amp;$D236)&gt;=(1/3),Data!$H$3-(INDIRECT($C236&amp;"!"&amp;"$D"&amp;$D236))))+INDIRECT($C236&amp;"!"&amp;"$H"&amp;$D236)</f>
        <v>0</v>
      </c>
      <c r="N236" s="5">
        <f t="shared" ca="1" si="39"/>
        <v>0</v>
      </c>
      <c r="O236" s="6">
        <f t="shared" ca="1" si="40"/>
        <v>0</v>
      </c>
      <c r="P236" s="5" cm="1">
        <f t="array" aca="1" ref="P236" ca="1">IF((INDIRECT($C236&amp;"!"&amp;"$D"&amp;$D236))="",,_xlfn.IFS(INDIRECT($C236&amp;"!"&amp;"$D"&amp;$D236)&gt;(2/3),INDIRECT($C236&amp;"!"&amp;"$E"&amp;$D236)-INDIRECT($C236&amp;"!"&amp;"$D"&amp;$D236),INDIRECT($C236&amp;"!"&amp;"$D"&amp;$D236)&lt;=(2/3),INDIRECT($C236&amp;"!"&amp;"$E"&amp;$D236)-Data!$H$4))+INDIRECT($C236&amp;"!"&amp;"$J"&amp;$D236)</f>
        <v>0</v>
      </c>
      <c r="Q236" s="4">
        <f t="shared" ca="1" si="41"/>
        <v>0</v>
      </c>
      <c r="R236" s="6">
        <f t="shared" ca="1" si="42"/>
        <v>0</v>
      </c>
      <c r="S236" s="4">
        <f ca="1">IF(VLOOKUP(A236,Data!B:E,4)&gt;=2,K236,N236+Q236)</f>
        <v>0</v>
      </c>
      <c r="T236" s="4">
        <f ca="1">IF(VLOOKUP(A236,Data!B:E,4)&gt;=2,,K236-N236-Q236)</f>
        <v>0</v>
      </c>
      <c r="U236" s="4">
        <f t="shared" ref="U236" ca="1" si="107">SUM(K230:K236)</f>
        <v>0</v>
      </c>
      <c r="V236" t="str">
        <f t="shared" ca="1" si="90"/>
        <v>Non</v>
      </c>
      <c r="W236" cm="1">
        <f t="array" aca="1" ref="W236" ca="1">_xlfn.IFS(AND(INDIRECT($C236&amp;"!"&amp;"$G"&amp;$D236)-INDIRECT($C236&amp;"!"&amp;"$F"&amp;$D236)&lt;0.5,INDIRECT($C236&amp;"!"&amp;"$G"&amp;$D236)=1,INDIRECT($C237&amp;"!"&amp;"$F"&amp;$D237)=0),0,AND(INDIRECT($C235&amp;"!"&amp;"$G"&amp;$D235)-INDIRECT($C235&amp;"!"&amp;"$F"&amp;$D235)&lt;0.5,INDIRECT($C235&amp;"!"&amp;"$G"&amp;$D235)=1,INDIRECT($C236&amp;"!"&amp;"$F"&amp;$D236)=0),INDIRECT($C235&amp;"!"&amp;"$F"&amp;$D235),AND(INDIRECT($C235&amp;"!"&amp;"$G"&amp;$D235)-INDIRECT($C235&amp;"!"&amp;"$F"&amp;$D235)&lt;=0.5,INDIRECT($C235&amp;"!"&amp;"$G"&amp;$D235)=1,INDIRECT($C236&amp;"!"&amp;"$F"&amp;$D236)=0),Calculs!X235,AND(INDIRECT($C236&amp;"!"&amp;"$F"&amp;$D236)=0,INDIRECT($C235&amp;"!"&amp;"$G"&amp;$D235)=1),AH235,TRUE,INDIRECT($C236&amp;"!"&amp;"$F"&amp;$D236))</f>
        <v>0</v>
      </c>
      <c r="X236" cm="1">
        <f t="array" aca="1" ref="X236" ca="1">IF(AND(INDIRECT($C236&amp;"!"&amp;"$G"&amp;$D236)-INDIRECT($C236&amp;"!"&amp;"$F"&amp;$D236)&lt;0.5,INDIRECT($C236&amp;"!"&amp;"$G"&amp;$D236)=1,INDIRECT($C237&amp;"!"&amp;"$F"&amp;$D237)=0),0,IF(OR(INDIRECT($C236&amp;"!"&amp;"$G"&amp;$D236)=1,AND(INDIRECT($C236&amp;"!"&amp;"$G"&amp;$D236)&lt;&gt;1,INDIRECT($C236&amp;"!"&amp;"$G"&amp;$D236)&gt;Calculs!W236+0.5)),Calculs!W236+0.5,INDIRECT($C236&amp;"!"&amp;"$G"&amp;$D236)+ROUND(W236,0)))</f>
        <v>0</v>
      </c>
      <c r="Y236">
        <f t="shared" ca="1" si="91"/>
        <v>0</v>
      </c>
      <c r="Z236" cm="1">
        <f t="array" aca="1" ref="Z236" ca="1">IF(AND(W236=INT(W236),INDIRECT($C236&amp;"!"&amp;"$F"&amp;$D236)&lt;&gt;""),W236+1,ROUNDUP(W236,0))</f>
        <v>0</v>
      </c>
      <c r="AA236">
        <f t="shared" ca="1" si="92"/>
        <v>0</v>
      </c>
      <c r="AB236" t="str">
        <f t="shared" ca="1" si="93"/>
        <v>Oui</v>
      </c>
      <c r="AC236">
        <f t="shared" ca="1" si="94"/>
        <v>0</v>
      </c>
      <c r="AD236" t="str">
        <f t="shared" ca="1" si="86"/>
        <v>Oui</v>
      </c>
      <c r="AE236" t="str">
        <f t="shared" ca="1" si="95"/>
        <v/>
      </c>
      <c r="AF236" t="str">
        <f t="shared" ca="1" si="96"/>
        <v>Non</v>
      </c>
      <c r="AG236" cm="1">
        <f t="array" aca="1" ref="AG236" ca="1">IF(INDIRECT($C236&amp;"!"&amp;"$G"&amp;$D236)-INDIRECT($C236&amp;"!"&amp;"$F"&amp;$D236)&lt;=0.5,0,IF(AND(INDIRECT($C236&amp;"!"&amp;"$F"&amp;$D236)=0,INDIRECT($C235&amp;"!"&amp;"$G"&amp;$D235)=1),X236,INDIRECT($C236&amp;"!"&amp;"$F"&amp;$D236)))</f>
        <v>0</v>
      </c>
      <c r="AH236" cm="1">
        <f t="array" aca="1" ref="AH236" ca="1">IF(INDIRECT($C236&amp;"!"&amp;"$G"&amp;$D236)-INDIRECT($C236&amp;"!"&amp;"$F"&amp;$D236)&lt;=0.5,0,IF(OR(INDIRECT($C236&amp;"!"&amp;"$G"&amp;$D236)=1,AND(INDIRECT($C236&amp;"!"&amp;"$G"&amp;$D236)&lt;&gt;1,INDIRECT($C236&amp;"!"&amp;"$G"&amp;$D236)&gt;Calculs!AG236+0.5)),Calculs!AG236+0.5,INDIRECT($C236&amp;"!"&amp;"$G"&amp;$D236)+ROUND(AG236,0)))</f>
        <v>0</v>
      </c>
      <c r="AI236">
        <f t="shared" ca="1" si="97"/>
        <v>0</v>
      </c>
      <c r="AJ236" cm="1">
        <f t="array" aca="1" ref="AJ236" ca="1">IF(AND(AG236=INT(AG236),INDIRECT($C236&amp;"!"&amp;"$F"&amp;$D236)&lt;&gt;""),AG236+1,ROUNDUP(AG236,0))</f>
        <v>0</v>
      </c>
      <c r="AK236">
        <f t="shared" ca="1" si="98"/>
        <v>0</v>
      </c>
      <c r="AL236" t="str">
        <f t="shared" ca="1" si="99"/>
        <v>Oui</v>
      </c>
      <c r="AM236">
        <f t="shared" ca="1" si="100"/>
        <v>0</v>
      </c>
      <c r="AN236" t="str">
        <f t="shared" ca="1" si="87"/>
        <v>Oui</v>
      </c>
      <c r="AO236" t="str">
        <f t="shared" ca="1" si="101"/>
        <v/>
      </c>
    </row>
    <row r="237" spans="1:41" x14ac:dyDescent="0.25">
      <c r="A237">
        <v>235</v>
      </c>
      <c r="B237">
        <f ca="1">Data!E237</f>
        <v>1</v>
      </c>
      <c r="C237" t="s">
        <v>116</v>
      </c>
      <c r="D237">
        <v>28</v>
      </c>
      <c r="E237" t="str">
        <f t="shared" ca="1" si="37"/>
        <v>Non</v>
      </c>
      <c r="F237" t="str">
        <f ca="1">IF(Data!$D237&gt;=3,"Oui","Non")</f>
        <v>Non</v>
      </c>
      <c r="G237" s="4" t="str" cm="1">
        <f t="array" aca="1" ref="G237" ca="1">IF(OR(AND(Data!$E237=4,ISBLANK(INDIRECT($C237&amp;"!"&amp;"$D"&amp;$D237&amp;":$I"&amp;$D237))),$E237="Oui"),_xlfn.SWITCH(Informations!$E$10,"Oui",0.5,"Non",0.4,"Erreur"),"NA")</f>
        <v>NA</v>
      </c>
      <c r="H237" s="14" cm="1">
        <f t="array" aca="1" ref="H237" ca="1">_xlfn.SWITCH($G237,"NA",(INDIRECT($C237&amp;"!"&amp;"$E"&amp;$D237))-(INDIRECT($C237&amp;"!"&amp;"$D"&amp;$D237)),0.4,$G237,0.5,$G237,"Erreur","Erreur","Erreur")</f>
        <v>0</v>
      </c>
      <c r="I237" cm="1">
        <f t="array" aca="1" ref="I237" ca="1">IF($G237="NA",INDIRECT($C237&amp;"!"&amp;"$H"&amp;$D237)+INDIRECT($C237&amp;"!"&amp;"$I"&amp;$D237)+INDIRECT($C237&amp;"!"&amp;"$J"&amp;$D237),0)</f>
        <v>0</v>
      </c>
      <c r="J237" cm="1">
        <f t="array" aca="1" ref="J237" ca="1">IF($G237="NA",(INDIRECT($C237&amp;"!"&amp;"$K"&amp;$D237)),0)</f>
        <v>0</v>
      </c>
      <c r="K237" s="4">
        <f t="shared" ca="1" si="89"/>
        <v>0</v>
      </c>
      <c r="L237" s="3">
        <f t="shared" ca="1" si="38"/>
        <v>0</v>
      </c>
      <c r="M237" s="5" cm="1">
        <f t="array" aca="1" ref="M237" ca="1">IF((INDIRECT($C237&amp;"!"&amp;"$D"&amp;$D237))="",,_xlfn.IFS(INDIRECT($C237&amp;"!"&amp;"$E"&amp;$D237)&lt;(1/3),INDIRECT($C237&amp;"!"&amp;"$E"&amp;$D237)-INDIRECT($C237&amp;"!"&amp;"$D"&amp;$D237),INDIRECT($C237&amp;"!"&amp;"$E"&amp;$D237)&gt;=(1/3),Data!$H$3-(INDIRECT($C237&amp;"!"&amp;"$D"&amp;$D237))))+INDIRECT($C237&amp;"!"&amp;"$H"&amp;$D237)</f>
        <v>0</v>
      </c>
      <c r="N237" s="5">
        <f t="shared" ca="1" si="39"/>
        <v>0</v>
      </c>
      <c r="O237" s="6">
        <f t="shared" ca="1" si="40"/>
        <v>0</v>
      </c>
      <c r="P237" s="5" cm="1">
        <f t="array" aca="1" ref="P237" ca="1">IF((INDIRECT($C237&amp;"!"&amp;"$D"&amp;$D237))="",,_xlfn.IFS(INDIRECT($C237&amp;"!"&amp;"$D"&amp;$D237)&gt;(2/3),INDIRECT($C237&amp;"!"&amp;"$E"&amp;$D237)-INDIRECT($C237&amp;"!"&amp;"$D"&amp;$D237),INDIRECT($C237&amp;"!"&amp;"$D"&amp;$D237)&lt;=(2/3),INDIRECT($C237&amp;"!"&amp;"$E"&amp;$D237)-Data!$H$4))+INDIRECT($C237&amp;"!"&amp;"$J"&amp;$D237)</f>
        <v>0</v>
      </c>
      <c r="Q237" s="4">
        <f t="shared" ca="1" si="41"/>
        <v>0</v>
      </c>
      <c r="R237" s="6">
        <f t="shared" ca="1" si="42"/>
        <v>0</v>
      </c>
      <c r="S237" s="4">
        <f ca="1">IF(VLOOKUP(A237,Data!B:E,4)&gt;=2,K237,N237+Q237)</f>
        <v>0</v>
      </c>
      <c r="T237" s="4">
        <f ca="1">IF(VLOOKUP(A237,Data!B:E,4)&gt;=2,,K237-N237-Q237)</f>
        <v>0</v>
      </c>
      <c r="V237" t="str">
        <f t="shared" ca="1" si="90"/>
        <v>Non</v>
      </c>
      <c r="W237" cm="1">
        <f t="array" aca="1" ref="W237" ca="1">_xlfn.IFS(AND(INDIRECT($C237&amp;"!"&amp;"$G"&amp;$D237)-INDIRECT($C237&amp;"!"&amp;"$F"&amp;$D237)&lt;0.5,INDIRECT($C237&amp;"!"&amp;"$G"&amp;$D237)=1,INDIRECT($C238&amp;"!"&amp;"$F"&amp;$D238)=0),0,AND(INDIRECT($C236&amp;"!"&amp;"$G"&amp;$D236)-INDIRECT($C236&amp;"!"&amp;"$F"&amp;$D236)&lt;0.5,INDIRECT($C236&amp;"!"&amp;"$G"&amp;$D236)=1,INDIRECT($C237&amp;"!"&amp;"$F"&amp;$D237)=0),INDIRECT($C236&amp;"!"&amp;"$F"&amp;$D236),AND(INDIRECT($C236&amp;"!"&amp;"$G"&amp;$D236)-INDIRECT($C236&amp;"!"&amp;"$F"&amp;$D236)&lt;=0.5,INDIRECT($C236&amp;"!"&amp;"$G"&amp;$D236)=1,INDIRECT($C237&amp;"!"&amp;"$F"&amp;$D237)=0),Calculs!X236,AND(INDIRECT($C237&amp;"!"&amp;"$F"&amp;$D237)=0,INDIRECT($C236&amp;"!"&amp;"$G"&amp;$D236)=1),AH236,TRUE,INDIRECT($C237&amp;"!"&amp;"$F"&amp;$D237))</f>
        <v>0</v>
      </c>
      <c r="X237" cm="1">
        <f t="array" aca="1" ref="X237" ca="1">IF(AND(INDIRECT($C237&amp;"!"&amp;"$G"&amp;$D237)-INDIRECT($C237&amp;"!"&amp;"$F"&amp;$D237)&lt;0.5,INDIRECT($C237&amp;"!"&amp;"$G"&amp;$D237)=1,INDIRECT($C238&amp;"!"&amp;"$F"&amp;$D238)=0),0,IF(OR(INDIRECT($C237&amp;"!"&amp;"$G"&amp;$D237)=1,AND(INDIRECT($C237&amp;"!"&amp;"$G"&amp;$D237)&lt;&gt;1,INDIRECT($C237&amp;"!"&amp;"$G"&amp;$D237)&gt;Calculs!W237+0.5)),Calculs!W237+0.5,INDIRECT($C237&amp;"!"&amp;"$G"&amp;$D237)+ROUND(W237,0)))</f>
        <v>0</v>
      </c>
      <c r="Y237">
        <f t="shared" ca="1" si="91"/>
        <v>0</v>
      </c>
      <c r="Z237" cm="1">
        <f t="array" aca="1" ref="Z237" ca="1">IF(AND(W237=INT(W237),INDIRECT($C237&amp;"!"&amp;"$F"&amp;$D237)&lt;&gt;""),W237+1,ROUNDUP(W237,0))</f>
        <v>0</v>
      </c>
      <c r="AA237">
        <f t="shared" ca="1" si="92"/>
        <v>0</v>
      </c>
      <c r="AB237" t="str">
        <f t="shared" ca="1" si="93"/>
        <v>Oui</v>
      </c>
      <c r="AC237">
        <f t="shared" ca="1" si="94"/>
        <v>0</v>
      </c>
      <c r="AD237" t="str">
        <f t="shared" ca="1" si="86"/>
        <v>Oui</v>
      </c>
      <c r="AE237" t="str">
        <f t="shared" ca="1" si="95"/>
        <v/>
      </c>
      <c r="AF237" t="str">
        <f t="shared" ca="1" si="96"/>
        <v>Non</v>
      </c>
      <c r="AG237" cm="1">
        <f t="array" aca="1" ref="AG237" ca="1">IF(INDIRECT($C237&amp;"!"&amp;"$G"&amp;$D237)-INDIRECT($C237&amp;"!"&amp;"$F"&amp;$D237)&lt;=0.5,0,IF(AND(INDIRECT($C237&amp;"!"&amp;"$F"&amp;$D237)=0,INDIRECT($C236&amp;"!"&amp;"$G"&amp;$D236)=1),X237,INDIRECT($C237&amp;"!"&amp;"$F"&amp;$D237)))</f>
        <v>0</v>
      </c>
      <c r="AH237" cm="1">
        <f t="array" aca="1" ref="AH237" ca="1">IF(INDIRECT($C237&amp;"!"&amp;"$G"&amp;$D237)-INDIRECT($C237&amp;"!"&amp;"$F"&amp;$D237)&lt;=0.5,0,IF(OR(INDIRECT($C237&amp;"!"&amp;"$G"&amp;$D237)=1,AND(INDIRECT($C237&amp;"!"&amp;"$G"&amp;$D237)&lt;&gt;1,INDIRECT($C237&amp;"!"&amp;"$G"&amp;$D237)&gt;Calculs!AG237+0.5)),Calculs!AG237+0.5,INDIRECT($C237&amp;"!"&amp;"$G"&amp;$D237)+ROUND(AG237,0)))</f>
        <v>0</v>
      </c>
      <c r="AI237">
        <f t="shared" ca="1" si="97"/>
        <v>0</v>
      </c>
      <c r="AJ237" cm="1">
        <f t="array" aca="1" ref="AJ237" ca="1">IF(AND(AG237=INT(AG237),INDIRECT($C237&amp;"!"&amp;"$F"&amp;$D237)&lt;&gt;""),AG237+1,ROUNDUP(AG237,0))</f>
        <v>0</v>
      </c>
      <c r="AK237">
        <f t="shared" ca="1" si="98"/>
        <v>0</v>
      </c>
      <c r="AL237" t="str">
        <f t="shared" ca="1" si="99"/>
        <v>Oui</v>
      </c>
      <c r="AM237">
        <f t="shared" ca="1" si="100"/>
        <v>0</v>
      </c>
      <c r="AN237" t="str">
        <f t="shared" ca="1" si="87"/>
        <v>Oui</v>
      </c>
      <c r="AO237" t="str">
        <f t="shared" ca="1" si="101"/>
        <v/>
      </c>
    </row>
    <row r="238" spans="1:41" x14ac:dyDescent="0.25">
      <c r="A238">
        <v>236</v>
      </c>
      <c r="B238">
        <f ca="1">Data!E238</f>
        <v>4</v>
      </c>
      <c r="C238" t="s">
        <v>116</v>
      </c>
      <c r="D238">
        <v>29</v>
      </c>
      <c r="E238" t="str">
        <f t="shared" ca="1" si="37"/>
        <v>Non</v>
      </c>
      <c r="F238" t="str">
        <f ca="1">IF(Data!$D238&gt;=3,"Oui","Non")</f>
        <v>Oui</v>
      </c>
      <c r="G238" s="4" t="str" cm="1">
        <f t="array" aca="1" ref="G238" ca="1">IF(OR(AND(Data!$E238=4,ISBLANK(INDIRECT($C238&amp;"!"&amp;"$D"&amp;$D238&amp;":$I"&amp;$D238))),$E238="Oui"),_xlfn.SWITCH(Informations!$E$10,"Oui",0.5,"Non",0.4,"Erreur"),"NA")</f>
        <v>Erreur</v>
      </c>
      <c r="H238" s="14" t="str" cm="1">
        <f t="array" aca="1" ref="H238" ca="1">_xlfn.SWITCH($G238,"NA",(INDIRECT($C238&amp;"!"&amp;"$E"&amp;$D238))-(INDIRECT($C238&amp;"!"&amp;"$D"&amp;$D238)),0.4,$G238,0.5,$G238,"Erreur","Erreur","Erreur")</f>
        <v>Erreur</v>
      </c>
      <c r="I238" cm="1">
        <f t="array" aca="1" ref="I238" ca="1">IF($G238="NA",INDIRECT($C238&amp;"!"&amp;"$H"&amp;$D238)+INDIRECT($C238&amp;"!"&amp;"$I"&amp;$D238)+INDIRECT($C238&amp;"!"&amp;"$J"&amp;$D238),0)</f>
        <v>0</v>
      </c>
      <c r="J238" cm="1">
        <f t="array" aca="1" ref="J238" ca="1">IF($G238="NA",(INDIRECT($C238&amp;"!"&amp;"$K"&amp;$D238)),0)</f>
        <v>0</v>
      </c>
      <c r="K238" s="4">
        <f t="shared" ca="1" si="89"/>
        <v>0</v>
      </c>
      <c r="L238" s="3">
        <f t="shared" ca="1" si="38"/>
        <v>0</v>
      </c>
      <c r="M238" s="5" cm="1">
        <f t="array" aca="1" ref="M238" ca="1">IF((INDIRECT($C238&amp;"!"&amp;"$D"&amp;$D238))="",,_xlfn.IFS(INDIRECT($C238&amp;"!"&amp;"$E"&amp;$D238)&lt;(1/3),INDIRECT($C238&amp;"!"&amp;"$E"&amp;$D238)-INDIRECT($C238&amp;"!"&amp;"$D"&amp;$D238),INDIRECT($C238&amp;"!"&amp;"$E"&amp;$D238)&gt;=(1/3),Data!$H$3-(INDIRECT($C238&amp;"!"&amp;"$D"&amp;$D238))))+INDIRECT($C238&amp;"!"&amp;"$H"&amp;$D238)</f>
        <v>0</v>
      </c>
      <c r="N238" s="5">
        <f t="shared" ca="1" si="39"/>
        <v>0</v>
      </c>
      <c r="O238" s="6">
        <f t="shared" ca="1" si="40"/>
        <v>0</v>
      </c>
      <c r="P238" s="5" cm="1">
        <f t="array" aca="1" ref="P238" ca="1">IF((INDIRECT($C238&amp;"!"&amp;"$D"&amp;$D238))="",,_xlfn.IFS(INDIRECT($C238&amp;"!"&amp;"$D"&amp;$D238)&gt;(2/3),INDIRECT($C238&amp;"!"&amp;"$E"&amp;$D238)-INDIRECT($C238&amp;"!"&amp;"$D"&amp;$D238),INDIRECT($C238&amp;"!"&amp;"$D"&amp;$D238)&lt;=(2/3),INDIRECT($C238&amp;"!"&amp;"$E"&amp;$D238)-Data!$H$4))+INDIRECT($C238&amp;"!"&amp;"$J"&amp;$D238)</f>
        <v>0</v>
      </c>
      <c r="Q238" s="4">
        <f t="shared" ca="1" si="41"/>
        <v>0</v>
      </c>
      <c r="R238" s="6">
        <f t="shared" ca="1" si="42"/>
        <v>0</v>
      </c>
      <c r="S238" s="4">
        <f ca="1">IF(VLOOKUP(A238,Data!B:E,4)&gt;=2,K238,N238+Q238)</f>
        <v>0</v>
      </c>
      <c r="T238" s="4">
        <f ca="1">IF(VLOOKUP(A238,Data!B:E,4)&gt;=2,,K238-N238-Q238)</f>
        <v>0</v>
      </c>
      <c r="V238" t="str">
        <f t="shared" ca="1" si="90"/>
        <v>Non</v>
      </c>
      <c r="W238" cm="1">
        <f t="array" aca="1" ref="W238" ca="1">_xlfn.IFS(AND(INDIRECT($C238&amp;"!"&amp;"$G"&amp;$D238)-INDIRECT($C238&amp;"!"&amp;"$F"&amp;$D238)&lt;0.5,INDIRECT($C238&amp;"!"&amp;"$G"&amp;$D238)=1,INDIRECT($C239&amp;"!"&amp;"$F"&amp;$D239)=0),0,AND(INDIRECT($C237&amp;"!"&amp;"$G"&amp;$D237)-INDIRECT($C237&amp;"!"&amp;"$F"&amp;$D237)&lt;0.5,INDIRECT($C237&amp;"!"&amp;"$G"&amp;$D237)=1,INDIRECT($C238&amp;"!"&amp;"$F"&amp;$D238)=0),INDIRECT($C237&amp;"!"&amp;"$F"&amp;$D237),AND(INDIRECT($C237&amp;"!"&amp;"$G"&amp;$D237)-INDIRECT($C237&amp;"!"&amp;"$F"&amp;$D237)&lt;=0.5,INDIRECT($C237&amp;"!"&amp;"$G"&amp;$D237)=1,INDIRECT($C238&amp;"!"&amp;"$F"&amp;$D238)=0),Calculs!X237,AND(INDIRECT($C238&amp;"!"&amp;"$F"&amp;$D238)=0,INDIRECT($C237&amp;"!"&amp;"$G"&amp;$D237)=1),AH237,TRUE,INDIRECT($C238&amp;"!"&amp;"$F"&amp;$D238))</f>
        <v>0</v>
      </c>
      <c r="X238" cm="1">
        <f t="array" aca="1" ref="X238" ca="1">IF(AND(INDIRECT($C238&amp;"!"&amp;"$G"&amp;$D238)-INDIRECT($C238&amp;"!"&amp;"$F"&amp;$D238)&lt;0.5,INDIRECT($C238&amp;"!"&amp;"$G"&amp;$D238)=1,INDIRECT($C239&amp;"!"&amp;"$F"&amp;$D239)=0),0,IF(OR(INDIRECT($C238&amp;"!"&amp;"$G"&amp;$D238)=1,AND(INDIRECT($C238&amp;"!"&amp;"$G"&amp;$D238)&lt;&gt;1,INDIRECT($C238&amp;"!"&amp;"$G"&amp;$D238)&gt;Calculs!W238+0.5)),Calculs!W238+0.5,INDIRECT($C238&amp;"!"&amp;"$G"&amp;$D238)+ROUND(W238,0)))</f>
        <v>0</v>
      </c>
      <c r="Y238">
        <f t="shared" ca="1" si="91"/>
        <v>0</v>
      </c>
      <c r="Z238" cm="1">
        <f t="array" aca="1" ref="Z238" ca="1">IF(AND(W238=INT(W238),INDIRECT($C238&amp;"!"&amp;"$F"&amp;$D238)&lt;&gt;""),W238+1,ROUNDUP(W238,0))</f>
        <v>0</v>
      </c>
      <c r="AA238">
        <f t="shared" ca="1" si="92"/>
        <v>0</v>
      </c>
      <c r="AB238" t="str">
        <f t="shared" ca="1" si="93"/>
        <v>Oui</v>
      </c>
      <c r="AC238">
        <f t="shared" ca="1" si="94"/>
        <v>0</v>
      </c>
      <c r="AD238" t="str">
        <f t="shared" ca="1" si="86"/>
        <v>Oui</v>
      </c>
      <c r="AE238" t="str">
        <f t="shared" ca="1" si="95"/>
        <v/>
      </c>
      <c r="AF238" t="str">
        <f t="shared" ca="1" si="96"/>
        <v>Non</v>
      </c>
      <c r="AG238" cm="1">
        <f t="array" aca="1" ref="AG238" ca="1">IF(INDIRECT($C238&amp;"!"&amp;"$G"&amp;$D238)-INDIRECT($C238&amp;"!"&amp;"$F"&amp;$D238)&lt;=0.5,0,IF(AND(INDIRECT($C238&amp;"!"&amp;"$F"&amp;$D238)=0,INDIRECT($C237&amp;"!"&amp;"$G"&amp;$D237)=1),X238,INDIRECT($C238&amp;"!"&amp;"$F"&amp;$D238)))</f>
        <v>0</v>
      </c>
      <c r="AH238" cm="1">
        <f t="array" aca="1" ref="AH238" ca="1">IF(INDIRECT($C238&amp;"!"&amp;"$G"&amp;$D238)-INDIRECT($C238&amp;"!"&amp;"$F"&amp;$D238)&lt;=0.5,0,IF(OR(INDIRECT($C238&amp;"!"&amp;"$G"&amp;$D238)=1,AND(INDIRECT($C238&amp;"!"&amp;"$G"&amp;$D238)&lt;&gt;1,INDIRECT($C238&amp;"!"&amp;"$G"&amp;$D238)&gt;Calculs!AG238+0.5)),Calculs!AG238+0.5,INDIRECT($C238&amp;"!"&amp;"$G"&amp;$D238)+ROUND(AG238,0)))</f>
        <v>0</v>
      </c>
      <c r="AI238">
        <f t="shared" ca="1" si="97"/>
        <v>0</v>
      </c>
      <c r="AJ238" cm="1">
        <f t="array" aca="1" ref="AJ238" ca="1">IF(AND(AG238=INT(AG238),INDIRECT($C238&amp;"!"&amp;"$F"&amp;$D238)&lt;&gt;""),AG238+1,ROUNDUP(AG238,0))</f>
        <v>0</v>
      </c>
      <c r="AK238">
        <f t="shared" ca="1" si="98"/>
        <v>0</v>
      </c>
      <c r="AL238" t="str">
        <f t="shared" ca="1" si="99"/>
        <v>Oui</v>
      </c>
      <c r="AM238">
        <f t="shared" ca="1" si="100"/>
        <v>0</v>
      </c>
      <c r="AN238" t="str">
        <f t="shared" ca="1" si="87"/>
        <v>Oui</v>
      </c>
      <c r="AO238" t="str">
        <f t="shared" ca="1" si="101"/>
        <v/>
      </c>
    </row>
    <row r="239" spans="1:41" x14ac:dyDescent="0.25">
      <c r="A239">
        <v>237</v>
      </c>
      <c r="B239">
        <f ca="1">Data!E239</f>
        <v>1</v>
      </c>
      <c r="C239" t="s">
        <v>116</v>
      </c>
      <c r="D239">
        <v>30</v>
      </c>
      <c r="E239" t="str">
        <f t="shared" ca="1" si="37"/>
        <v>Non</v>
      </c>
      <c r="F239" t="str">
        <f ca="1">IF(Data!$D239&gt;=3,"Oui","Non")</f>
        <v>Non</v>
      </c>
      <c r="G239" s="4" t="str" cm="1">
        <f t="array" aca="1" ref="G239" ca="1">IF(OR(AND(Data!$E239=4,ISBLANK(INDIRECT($C239&amp;"!"&amp;"$D"&amp;$D239&amp;":$I"&amp;$D239))),$E239="Oui"),_xlfn.SWITCH(Informations!$E$10,"Oui",0.5,"Non",0.4,"Erreur"),"NA")</f>
        <v>NA</v>
      </c>
      <c r="H239" s="14" cm="1">
        <f t="array" aca="1" ref="H239" ca="1">_xlfn.SWITCH($G239,"NA",(INDIRECT($C239&amp;"!"&amp;"$E"&amp;$D239))-(INDIRECT($C239&amp;"!"&amp;"$D"&amp;$D239)),0.4,$G239,0.5,$G239,"Erreur","Erreur","Erreur")</f>
        <v>0</v>
      </c>
      <c r="I239" cm="1">
        <f t="array" aca="1" ref="I239" ca="1">IF($G239="NA",INDIRECT($C239&amp;"!"&amp;"$H"&amp;$D239)+INDIRECT($C239&amp;"!"&amp;"$I"&amp;$D239)+INDIRECT($C239&amp;"!"&amp;"$J"&amp;$D239),0)</f>
        <v>0</v>
      </c>
      <c r="J239" cm="1">
        <f t="array" aca="1" ref="J239" ca="1">IF($G239="NA",(INDIRECT($C239&amp;"!"&amp;"$K"&amp;$D239)),0)</f>
        <v>0</v>
      </c>
      <c r="K239" s="4">
        <f t="shared" ca="1" si="89"/>
        <v>0</v>
      </c>
      <c r="L239" s="3">
        <f t="shared" ca="1" si="38"/>
        <v>0</v>
      </c>
      <c r="M239" s="5" cm="1">
        <f t="array" aca="1" ref="M239" ca="1">IF((INDIRECT($C239&amp;"!"&amp;"$D"&amp;$D239))="",,_xlfn.IFS(INDIRECT($C239&amp;"!"&amp;"$E"&amp;$D239)&lt;(1/3),INDIRECT($C239&amp;"!"&amp;"$E"&amp;$D239)-INDIRECT($C239&amp;"!"&amp;"$D"&amp;$D239),INDIRECT($C239&amp;"!"&amp;"$E"&amp;$D239)&gt;=(1/3),Data!$H$3-(INDIRECT($C239&amp;"!"&amp;"$D"&amp;$D239))))+INDIRECT($C239&amp;"!"&amp;"$H"&amp;$D239)</f>
        <v>0</v>
      </c>
      <c r="N239" s="5">
        <f t="shared" ca="1" si="39"/>
        <v>0</v>
      </c>
      <c r="O239" s="6">
        <f t="shared" ca="1" si="40"/>
        <v>0</v>
      </c>
      <c r="P239" s="5" cm="1">
        <f t="array" aca="1" ref="P239" ca="1">IF((INDIRECT($C239&amp;"!"&amp;"$D"&amp;$D239))="",,_xlfn.IFS(INDIRECT($C239&amp;"!"&amp;"$D"&amp;$D239)&gt;(2/3),INDIRECT($C239&amp;"!"&amp;"$E"&amp;$D239)-INDIRECT($C239&amp;"!"&amp;"$D"&amp;$D239),INDIRECT($C239&amp;"!"&amp;"$D"&amp;$D239)&lt;=(2/3),INDIRECT($C239&amp;"!"&amp;"$E"&amp;$D239)-Data!$H$4))+INDIRECT($C239&amp;"!"&amp;"$J"&amp;$D239)</f>
        <v>0</v>
      </c>
      <c r="Q239" s="4">
        <f t="shared" ca="1" si="41"/>
        <v>0</v>
      </c>
      <c r="R239" s="6">
        <f t="shared" ca="1" si="42"/>
        <v>0</v>
      </c>
      <c r="S239" s="4">
        <f ca="1">IF(VLOOKUP(A239,Data!B:E,4)&gt;=2,K239,N239+Q239)</f>
        <v>0</v>
      </c>
      <c r="T239" s="4">
        <f ca="1">IF(VLOOKUP(A239,Data!B:E,4)&gt;=2,,K239-N239-Q239)</f>
        <v>0</v>
      </c>
      <c r="V239" t="str">
        <f t="shared" ca="1" si="90"/>
        <v>Non</v>
      </c>
      <c r="W239" cm="1">
        <f t="array" aca="1" ref="W239" ca="1">_xlfn.IFS(AND(INDIRECT($C239&amp;"!"&amp;"$G"&amp;$D239)-INDIRECT($C239&amp;"!"&amp;"$F"&amp;$D239)&lt;0.5,INDIRECT($C239&amp;"!"&amp;"$G"&amp;$D239)=1,INDIRECT($C240&amp;"!"&amp;"$F"&amp;$D240)=0),0,AND(INDIRECT($C238&amp;"!"&amp;"$G"&amp;$D238)-INDIRECT($C238&amp;"!"&amp;"$F"&amp;$D238)&lt;0.5,INDIRECT($C238&amp;"!"&amp;"$G"&amp;$D238)=1,INDIRECT($C239&amp;"!"&amp;"$F"&amp;$D239)=0),INDIRECT($C238&amp;"!"&amp;"$F"&amp;$D238),AND(INDIRECT($C238&amp;"!"&amp;"$G"&amp;$D238)-INDIRECT($C238&amp;"!"&amp;"$F"&amp;$D238)&lt;=0.5,INDIRECT($C238&amp;"!"&amp;"$G"&amp;$D238)=1,INDIRECT($C239&amp;"!"&amp;"$F"&amp;$D239)=0),Calculs!X238,AND(INDIRECT($C239&amp;"!"&amp;"$F"&amp;$D239)=0,INDIRECT($C238&amp;"!"&amp;"$G"&amp;$D238)=1),AH238,TRUE,INDIRECT($C239&amp;"!"&amp;"$F"&amp;$D239))</f>
        <v>0</v>
      </c>
      <c r="X239" cm="1">
        <f t="array" aca="1" ref="X239" ca="1">IF(AND(INDIRECT($C239&amp;"!"&amp;"$G"&amp;$D239)-INDIRECT($C239&amp;"!"&amp;"$F"&amp;$D239)&lt;0.5,INDIRECT($C239&amp;"!"&amp;"$G"&amp;$D239)=1,INDIRECT($C240&amp;"!"&amp;"$F"&amp;$D240)=0),0,IF(OR(INDIRECT($C239&amp;"!"&amp;"$G"&amp;$D239)=1,AND(INDIRECT($C239&amp;"!"&amp;"$G"&amp;$D239)&lt;&gt;1,INDIRECT($C239&amp;"!"&amp;"$G"&amp;$D239)&gt;Calculs!W239+0.5)),Calculs!W239+0.5,INDIRECT($C239&amp;"!"&amp;"$G"&amp;$D239)+ROUND(W239,0)))</f>
        <v>0</v>
      </c>
      <c r="Y239">
        <f t="shared" ca="1" si="91"/>
        <v>0</v>
      </c>
      <c r="Z239" cm="1">
        <f t="array" aca="1" ref="Z239" ca="1">IF(AND(W239=INT(W239),INDIRECT($C239&amp;"!"&amp;"$F"&amp;$D239)&lt;&gt;""),W239+1,ROUNDUP(W239,0))</f>
        <v>0</v>
      </c>
      <c r="AA239">
        <f t="shared" ca="1" si="92"/>
        <v>0</v>
      </c>
      <c r="AB239" t="str">
        <f t="shared" ca="1" si="93"/>
        <v>Oui</v>
      </c>
      <c r="AC239">
        <f t="shared" ca="1" si="94"/>
        <v>0</v>
      </c>
      <c r="AD239" t="str">
        <f t="shared" ca="1" si="86"/>
        <v>Oui</v>
      </c>
      <c r="AE239" t="str">
        <f t="shared" ca="1" si="95"/>
        <v/>
      </c>
      <c r="AF239" t="str">
        <f t="shared" ca="1" si="96"/>
        <v>Non</v>
      </c>
      <c r="AG239" cm="1">
        <f t="array" aca="1" ref="AG239" ca="1">IF(INDIRECT($C239&amp;"!"&amp;"$G"&amp;$D239)-INDIRECT($C239&amp;"!"&amp;"$F"&amp;$D239)&lt;=0.5,0,IF(AND(INDIRECT($C239&amp;"!"&amp;"$F"&amp;$D239)=0,INDIRECT($C238&amp;"!"&amp;"$G"&amp;$D238)=1),X239,INDIRECT($C239&amp;"!"&amp;"$F"&amp;$D239)))</f>
        <v>0</v>
      </c>
      <c r="AH239" cm="1">
        <f t="array" aca="1" ref="AH239" ca="1">IF(INDIRECT($C239&amp;"!"&amp;"$G"&amp;$D239)-INDIRECT($C239&amp;"!"&amp;"$F"&amp;$D239)&lt;=0.5,0,IF(OR(INDIRECT($C239&amp;"!"&amp;"$G"&amp;$D239)=1,AND(INDIRECT($C239&amp;"!"&amp;"$G"&amp;$D239)&lt;&gt;1,INDIRECT($C239&amp;"!"&amp;"$G"&amp;$D239)&gt;Calculs!AG239+0.5)),Calculs!AG239+0.5,INDIRECT($C239&amp;"!"&amp;"$G"&amp;$D239)+ROUND(AG239,0)))</f>
        <v>0</v>
      </c>
      <c r="AI239">
        <f t="shared" ca="1" si="97"/>
        <v>0</v>
      </c>
      <c r="AJ239" cm="1">
        <f t="array" aca="1" ref="AJ239" ca="1">IF(AND(AG239=INT(AG239),INDIRECT($C239&amp;"!"&amp;"$F"&amp;$D239)&lt;&gt;""),AG239+1,ROUNDUP(AG239,0))</f>
        <v>0</v>
      </c>
      <c r="AK239">
        <f t="shared" ca="1" si="98"/>
        <v>0</v>
      </c>
      <c r="AL239" t="str">
        <f t="shared" ca="1" si="99"/>
        <v>Oui</v>
      </c>
      <c r="AM239">
        <f t="shared" ca="1" si="100"/>
        <v>0</v>
      </c>
      <c r="AN239" t="str">
        <f t="shared" ca="1" si="87"/>
        <v>Oui</v>
      </c>
      <c r="AO239" t="str">
        <f t="shared" ca="1" si="101"/>
        <v/>
      </c>
    </row>
    <row r="240" spans="1:41" x14ac:dyDescent="0.25">
      <c r="A240">
        <v>238</v>
      </c>
      <c r="B240">
        <f ca="1">Data!E240</f>
        <v>2</v>
      </c>
      <c r="C240" t="s">
        <v>116</v>
      </c>
      <c r="D240">
        <v>31</v>
      </c>
      <c r="E240" t="str">
        <f t="shared" ca="1" si="37"/>
        <v>Non</v>
      </c>
      <c r="F240" t="str">
        <f ca="1">IF(Data!$D240&gt;=3,"Oui","Non")</f>
        <v>Non</v>
      </c>
      <c r="G240" s="4" t="str" cm="1">
        <f t="array" aca="1" ref="G240" ca="1">IF(OR(AND(Data!$E240=4,ISBLANK(INDIRECT($C240&amp;"!"&amp;"$D"&amp;$D240&amp;":$I"&amp;$D240))),$E240="Oui"),_xlfn.SWITCH(Informations!$E$10,"Oui",0.5,"Non",0.4,"Erreur"),"NA")</f>
        <v>NA</v>
      </c>
      <c r="H240" s="14" cm="1">
        <f t="array" aca="1" ref="H240" ca="1">_xlfn.SWITCH($G240,"NA",(INDIRECT($C240&amp;"!"&amp;"$E"&amp;$D240))-(INDIRECT($C240&amp;"!"&amp;"$D"&amp;$D240)),0.4,$G240,0.5,$G240,"Erreur","Erreur","Erreur")</f>
        <v>0</v>
      </c>
      <c r="I240" cm="1">
        <f t="array" aca="1" ref="I240" ca="1">IF($G240="NA",INDIRECT($C240&amp;"!"&amp;"$H"&amp;$D240)+INDIRECT($C240&amp;"!"&amp;"$I"&amp;$D240)+INDIRECT($C240&amp;"!"&amp;"$J"&amp;$D240),0)</f>
        <v>0</v>
      </c>
      <c r="J240" cm="1">
        <f t="array" aca="1" ref="J240" ca="1">IF($G240="NA",(INDIRECT($C240&amp;"!"&amp;"$K"&amp;$D240)),0)</f>
        <v>0</v>
      </c>
      <c r="K240" s="4">
        <f t="shared" ca="1" si="89"/>
        <v>0</v>
      </c>
      <c r="L240" s="3">
        <f t="shared" ca="1" si="38"/>
        <v>0</v>
      </c>
      <c r="M240" s="5" cm="1">
        <f t="array" aca="1" ref="M240" ca="1">IF((INDIRECT($C240&amp;"!"&amp;"$D"&amp;$D240))="",,_xlfn.IFS(INDIRECT($C240&amp;"!"&amp;"$E"&amp;$D240)&lt;(1/3),INDIRECT($C240&amp;"!"&amp;"$E"&amp;$D240)-INDIRECT($C240&amp;"!"&amp;"$D"&amp;$D240),INDIRECT($C240&amp;"!"&amp;"$E"&amp;$D240)&gt;=(1/3),Data!$H$3-(INDIRECT($C240&amp;"!"&amp;"$D"&amp;$D240))))+INDIRECT($C240&amp;"!"&amp;"$H"&amp;$D240)</f>
        <v>0</v>
      </c>
      <c r="N240" s="5">
        <f t="shared" ca="1" si="39"/>
        <v>0</v>
      </c>
      <c r="O240" s="6">
        <f t="shared" ca="1" si="40"/>
        <v>0</v>
      </c>
      <c r="P240" s="5" cm="1">
        <f t="array" aca="1" ref="P240" ca="1">IF((INDIRECT($C240&amp;"!"&amp;"$D"&amp;$D240))="",,_xlfn.IFS(INDIRECT($C240&amp;"!"&amp;"$D"&amp;$D240)&gt;(2/3),INDIRECT($C240&amp;"!"&amp;"$E"&amp;$D240)-INDIRECT($C240&amp;"!"&amp;"$D"&amp;$D240),INDIRECT($C240&amp;"!"&amp;"$D"&amp;$D240)&lt;=(2/3),INDIRECT($C240&amp;"!"&amp;"$E"&amp;$D240)-Data!$H$4))+INDIRECT($C240&amp;"!"&amp;"$J"&amp;$D240)</f>
        <v>0</v>
      </c>
      <c r="Q240" s="4">
        <f t="shared" ca="1" si="41"/>
        <v>0</v>
      </c>
      <c r="R240" s="6">
        <f t="shared" ca="1" si="42"/>
        <v>0</v>
      </c>
      <c r="S240" s="4">
        <f ca="1">IF(VLOOKUP(A240,Data!B:E,4)&gt;=2,K240,N240+Q240)</f>
        <v>0</v>
      </c>
      <c r="T240" s="4">
        <f ca="1">IF(VLOOKUP(A240,Data!B:E,4)&gt;=2,,K240-N240-Q240)</f>
        <v>0</v>
      </c>
      <c r="V240" t="str">
        <f t="shared" ca="1" si="90"/>
        <v>Non</v>
      </c>
      <c r="W240" cm="1">
        <f t="array" aca="1" ref="W240" ca="1">_xlfn.IFS(AND(INDIRECT($C240&amp;"!"&amp;"$G"&amp;$D240)-INDIRECT($C240&amp;"!"&amp;"$F"&amp;$D240)&lt;0.5,INDIRECT($C240&amp;"!"&amp;"$G"&amp;$D240)=1,INDIRECT($C241&amp;"!"&amp;"$F"&amp;$D241)=0),0,AND(INDIRECT($C239&amp;"!"&amp;"$G"&amp;$D239)-INDIRECT($C239&amp;"!"&amp;"$F"&amp;$D239)&lt;0.5,INDIRECT($C239&amp;"!"&amp;"$G"&amp;$D239)=1,INDIRECT($C240&amp;"!"&amp;"$F"&amp;$D240)=0),INDIRECT($C239&amp;"!"&amp;"$F"&amp;$D239),AND(INDIRECT($C239&amp;"!"&amp;"$G"&amp;$D239)-INDIRECT($C239&amp;"!"&amp;"$F"&amp;$D239)&lt;=0.5,INDIRECT($C239&amp;"!"&amp;"$G"&amp;$D239)=1,INDIRECT($C240&amp;"!"&amp;"$F"&amp;$D240)=0),Calculs!X239,AND(INDIRECT($C240&amp;"!"&amp;"$F"&amp;$D240)=0,INDIRECT($C239&amp;"!"&amp;"$G"&amp;$D239)=1),AH239,TRUE,INDIRECT($C240&amp;"!"&amp;"$F"&amp;$D240))</f>
        <v>0</v>
      </c>
      <c r="X240" cm="1">
        <f t="array" aca="1" ref="X240" ca="1">IF(AND(INDIRECT($C240&amp;"!"&amp;"$G"&amp;$D240)-INDIRECT($C240&amp;"!"&amp;"$F"&amp;$D240)&lt;0.5,INDIRECT($C240&amp;"!"&amp;"$G"&amp;$D240)=1,INDIRECT($C241&amp;"!"&amp;"$F"&amp;$D241)=0),0,IF(OR(INDIRECT($C240&amp;"!"&amp;"$G"&amp;$D240)=1,AND(INDIRECT($C240&amp;"!"&amp;"$G"&amp;$D240)&lt;&gt;1,INDIRECT($C240&amp;"!"&amp;"$G"&amp;$D240)&gt;Calculs!W240+0.5)),Calculs!W240+0.5,INDIRECT($C240&amp;"!"&amp;"$G"&amp;$D240)+ROUND(W240,0)))</f>
        <v>0</v>
      </c>
      <c r="Y240">
        <f t="shared" ca="1" si="91"/>
        <v>0</v>
      </c>
      <c r="Z240" cm="1">
        <f t="array" aca="1" ref="Z240" ca="1">IF(AND(W240=INT(W240),INDIRECT($C240&amp;"!"&amp;"$F"&amp;$D240)&lt;&gt;""),W240+1,ROUNDUP(W240,0))</f>
        <v>0</v>
      </c>
      <c r="AA240">
        <f t="shared" ca="1" si="92"/>
        <v>0</v>
      </c>
      <c r="AB240" t="str">
        <f t="shared" ca="1" si="93"/>
        <v>Oui</v>
      </c>
      <c r="AC240">
        <f t="shared" ca="1" si="94"/>
        <v>0</v>
      </c>
      <c r="AD240" t="str">
        <f t="shared" ca="1" si="86"/>
        <v>Oui</v>
      </c>
      <c r="AE240" t="str">
        <f t="shared" ca="1" si="95"/>
        <v/>
      </c>
      <c r="AF240" t="str">
        <f t="shared" ca="1" si="96"/>
        <v>Non</v>
      </c>
      <c r="AG240" cm="1">
        <f t="array" aca="1" ref="AG240" ca="1">IF(INDIRECT($C240&amp;"!"&amp;"$G"&amp;$D240)-INDIRECT($C240&amp;"!"&amp;"$F"&amp;$D240)&lt;=0.5,0,IF(AND(INDIRECT($C240&amp;"!"&amp;"$F"&amp;$D240)=0,INDIRECT($C239&amp;"!"&amp;"$G"&amp;$D239)=1),X240,INDIRECT($C240&amp;"!"&amp;"$F"&amp;$D240)))</f>
        <v>0</v>
      </c>
      <c r="AH240" cm="1">
        <f t="array" aca="1" ref="AH240" ca="1">IF(INDIRECT($C240&amp;"!"&amp;"$G"&amp;$D240)-INDIRECT($C240&amp;"!"&amp;"$F"&amp;$D240)&lt;=0.5,0,IF(OR(INDIRECT($C240&amp;"!"&amp;"$G"&amp;$D240)=1,AND(INDIRECT($C240&amp;"!"&amp;"$G"&amp;$D240)&lt;&gt;1,INDIRECT($C240&amp;"!"&amp;"$G"&amp;$D240)&gt;Calculs!AG240+0.5)),Calculs!AG240+0.5,INDIRECT($C240&amp;"!"&amp;"$G"&amp;$D240)+ROUND(AG240,0)))</f>
        <v>0</v>
      </c>
      <c r="AI240">
        <f t="shared" ca="1" si="97"/>
        <v>0</v>
      </c>
      <c r="AJ240" cm="1">
        <f t="array" aca="1" ref="AJ240" ca="1">IF(AND(AG240=INT(AG240),INDIRECT($C240&amp;"!"&amp;"$F"&amp;$D240)&lt;&gt;""),AG240+1,ROUNDUP(AG240,0))</f>
        <v>0</v>
      </c>
      <c r="AK240">
        <f t="shared" ca="1" si="98"/>
        <v>0</v>
      </c>
      <c r="AL240" t="str">
        <f t="shared" ca="1" si="99"/>
        <v>Oui</v>
      </c>
      <c r="AM240">
        <f t="shared" ca="1" si="100"/>
        <v>0</v>
      </c>
      <c r="AN240" t="str">
        <f t="shared" ca="1" si="87"/>
        <v>Oui</v>
      </c>
      <c r="AO240" t="str">
        <f t="shared" ca="1" si="101"/>
        <v/>
      </c>
    </row>
    <row r="241" spans="1:41" x14ac:dyDescent="0.25">
      <c r="A241">
        <v>239</v>
      </c>
      <c r="B241">
        <f ca="1">Data!E241</f>
        <v>3</v>
      </c>
      <c r="C241" t="s">
        <v>116</v>
      </c>
      <c r="D241">
        <v>32</v>
      </c>
      <c r="E241" t="str">
        <f t="shared" ca="1" si="37"/>
        <v>Non</v>
      </c>
      <c r="F241" t="str">
        <f ca="1">IF(Data!$D241&gt;=3,"Oui","Non")</f>
        <v>Non</v>
      </c>
      <c r="G241" s="4" t="str" cm="1">
        <f t="array" aca="1" ref="G241" ca="1">IF(OR(AND(Data!$E241=4,ISBLANK(INDIRECT($C241&amp;"!"&amp;"$D"&amp;$D241&amp;":$I"&amp;$D241))),$E241="Oui"),_xlfn.SWITCH(Informations!$E$10,"Oui",0.5,"Non",0.4,"Erreur"),"NA")</f>
        <v>NA</v>
      </c>
      <c r="H241" s="14" cm="1">
        <f t="array" aca="1" ref="H241" ca="1">_xlfn.SWITCH($G241,"NA",(INDIRECT($C241&amp;"!"&amp;"$E"&amp;$D241))-(INDIRECT($C241&amp;"!"&amp;"$D"&amp;$D241)),0.4,$G241,0.5,$G241,"Erreur","Erreur","Erreur")</f>
        <v>0</v>
      </c>
      <c r="I241" cm="1">
        <f t="array" aca="1" ref="I241" ca="1">IF($G241="NA",INDIRECT($C241&amp;"!"&amp;"$H"&amp;$D241)+INDIRECT($C241&amp;"!"&amp;"$I"&amp;$D241)+INDIRECT($C241&amp;"!"&amp;"$J"&amp;$D241),0)</f>
        <v>0</v>
      </c>
      <c r="J241" cm="1">
        <f t="array" aca="1" ref="J241" ca="1">IF($G241="NA",(INDIRECT($C241&amp;"!"&amp;"$K"&amp;$D241)),0)</f>
        <v>0</v>
      </c>
      <c r="K241" s="4">
        <f t="shared" ca="1" si="89"/>
        <v>0</v>
      </c>
      <c r="L241" s="3">
        <f t="shared" ca="1" si="38"/>
        <v>0</v>
      </c>
      <c r="M241" s="5" cm="1">
        <f t="array" aca="1" ref="M241" ca="1">IF((INDIRECT($C241&amp;"!"&amp;"$D"&amp;$D241))="",,_xlfn.IFS(INDIRECT($C241&amp;"!"&amp;"$E"&amp;$D241)&lt;(1/3),INDIRECT($C241&amp;"!"&amp;"$E"&amp;$D241)-INDIRECT($C241&amp;"!"&amp;"$D"&amp;$D241),INDIRECT($C241&amp;"!"&amp;"$E"&amp;$D241)&gt;=(1/3),Data!$H$3-(INDIRECT($C241&amp;"!"&amp;"$D"&amp;$D241))))+INDIRECT($C241&amp;"!"&amp;"$H"&amp;$D241)</f>
        <v>0</v>
      </c>
      <c r="N241" s="5">
        <f t="shared" ca="1" si="39"/>
        <v>0</v>
      </c>
      <c r="O241" s="6">
        <f t="shared" ca="1" si="40"/>
        <v>0</v>
      </c>
      <c r="P241" s="5" cm="1">
        <f t="array" aca="1" ref="P241" ca="1">IF((INDIRECT($C241&amp;"!"&amp;"$D"&amp;$D241))="",,_xlfn.IFS(INDIRECT($C241&amp;"!"&amp;"$D"&amp;$D241)&gt;(2/3),INDIRECT($C241&amp;"!"&amp;"$E"&amp;$D241)-INDIRECT($C241&amp;"!"&amp;"$D"&amp;$D241),INDIRECT($C241&amp;"!"&amp;"$D"&amp;$D241)&lt;=(2/3),INDIRECT($C241&amp;"!"&amp;"$E"&amp;$D241)-Data!$H$4))+INDIRECT($C241&amp;"!"&amp;"$J"&amp;$D241)</f>
        <v>0</v>
      </c>
      <c r="Q241" s="4">
        <f t="shared" ca="1" si="41"/>
        <v>0</v>
      </c>
      <c r="R241" s="6">
        <f t="shared" ca="1" si="42"/>
        <v>0</v>
      </c>
      <c r="S241" s="4">
        <f ca="1">IF(VLOOKUP(A241,Data!B:E,4)&gt;=2,K241,N241+Q241)</f>
        <v>0</v>
      </c>
      <c r="T241" s="4">
        <f ca="1">IF(VLOOKUP(A241,Data!B:E,4)&gt;=2,,K241-N241-Q241)</f>
        <v>0</v>
      </c>
      <c r="V241" t="str">
        <f t="shared" ca="1" si="90"/>
        <v>Non</v>
      </c>
      <c r="W241" cm="1">
        <f t="array" aca="1" ref="W241" ca="1">_xlfn.IFS(AND(INDIRECT($C241&amp;"!"&amp;"$G"&amp;$D241)-INDIRECT($C241&amp;"!"&amp;"$F"&amp;$D241)&lt;0.5,INDIRECT($C241&amp;"!"&amp;"$G"&amp;$D241)=1,INDIRECT($C242&amp;"!"&amp;"$F"&amp;$D242)=0),0,AND(INDIRECT($C240&amp;"!"&amp;"$G"&amp;$D240)-INDIRECT($C240&amp;"!"&amp;"$F"&amp;$D240)&lt;0.5,INDIRECT($C240&amp;"!"&amp;"$G"&amp;$D240)=1,INDIRECT($C241&amp;"!"&amp;"$F"&amp;$D241)=0),INDIRECT($C240&amp;"!"&amp;"$F"&amp;$D240),AND(INDIRECT($C240&amp;"!"&amp;"$G"&amp;$D240)-INDIRECT($C240&amp;"!"&amp;"$F"&amp;$D240)&lt;=0.5,INDIRECT($C240&amp;"!"&amp;"$G"&amp;$D240)=1,INDIRECT($C241&amp;"!"&amp;"$F"&amp;$D241)=0),Calculs!X240,AND(INDIRECT($C241&amp;"!"&amp;"$F"&amp;$D241)=0,INDIRECT($C240&amp;"!"&amp;"$G"&amp;$D240)=1),AH240,TRUE,INDIRECT($C241&amp;"!"&amp;"$F"&amp;$D241))</f>
        <v>0</v>
      </c>
      <c r="X241" cm="1">
        <f t="array" aca="1" ref="X241" ca="1">IF(AND(INDIRECT($C241&amp;"!"&amp;"$G"&amp;$D241)-INDIRECT($C241&amp;"!"&amp;"$F"&amp;$D241)&lt;0.5,INDIRECT($C241&amp;"!"&amp;"$G"&amp;$D241)=1,INDIRECT($C242&amp;"!"&amp;"$F"&amp;$D242)=0),0,IF(OR(INDIRECT($C241&amp;"!"&amp;"$G"&amp;$D241)=1,AND(INDIRECT($C241&amp;"!"&amp;"$G"&amp;$D241)&lt;&gt;1,INDIRECT($C241&amp;"!"&amp;"$G"&amp;$D241)&gt;Calculs!W241+0.5)),Calculs!W241+0.5,INDIRECT($C241&amp;"!"&amp;"$G"&amp;$D241)+ROUND(W241,0)))</f>
        <v>0</v>
      </c>
      <c r="Y241">
        <f t="shared" ca="1" si="91"/>
        <v>0</v>
      </c>
      <c r="Z241" cm="1">
        <f t="array" aca="1" ref="Z241" ca="1">IF(AND(W241=INT(W241),INDIRECT($C241&amp;"!"&amp;"$F"&amp;$D241)&lt;&gt;""),W241+1,ROUNDUP(W241,0))</f>
        <v>0</v>
      </c>
      <c r="AA241">
        <f t="shared" ca="1" si="92"/>
        <v>0</v>
      </c>
      <c r="AB241" t="str">
        <f t="shared" ca="1" si="93"/>
        <v>Oui</v>
      </c>
      <c r="AC241">
        <f t="shared" ca="1" si="94"/>
        <v>0</v>
      </c>
      <c r="AD241" t="str">
        <f t="shared" ca="1" si="86"/>
        <v>Oui</v>
      </c>
      <c r="AE241" t="str">
        <f t="shared" ca="1" si="95"/>
        <v/>
      </c>
      <c r="AF241" t="str">
        <f t="shared" ca="1" si="96"/>
        <v>Non</v>
      </c>
      <c r="AG241" cm="1">
        <f t="array" aca="1" ref="AG241" ca="1">IF(INDIRECT($C241&amp;"!"&amp;"$G"&amp;$D241)-INDIRECT($C241&amp;"!"&amp;"$F"&amp;$D241)&lt;=0.5,0,IF(AND(INDIRECT($C241&amp;"!"&amp;"$F"&amp;$D241)=0,INDIRECT($C240&amp;"!"&amp;"$G"&amp;$D240)=1),X241,INDIRECT($C241&amp;"!"&amp;"$F"&amp;$D241)))</f>
        <v>0</v>
      </c>
      <c r="AH241" cm="1">
        <f t="array" aca="1" ref="AH241" ca="1">IF(INDIRECT($C241&amp;"!"&amp;"$G"&amp;$D241)-INDIRECT($C241&amp;"!"&amp;"$F"&amp;$D241)&lt;=0.5,0,IF(OR(INDIRECT($C241&amp;"!"&amp;"$G"&amp;$D241)=1,AND(INDIRECT($C241&amp;"!"&amp;"$G"&amp;$D241)&lt;&gt;1,INDIRECT($C241&amp;"!"&amp;"$G"&amp;$D241)&gt;Calculs!AG241+0.5)),Calculs!AG241+0.5,INDIRECT($C241&amp;"!"&amp;"$G"&amp;$D241)+ROUND(AG241,0)))</f>
        <v>0</v>
      </c>
      <c r="AI241">
        <f t="shared" ca="1" si="97"/>
        <v>0</v>
      </c>
      <c r="AJ241" cm="1">
        <f t="array" aca="1" ref="AJ241" ca="1">IF(AND(AG241=INT(AG241),INDIRECT($C241&amp;"!"&amp;"$F"&amp;$D241)&lt;&gt;""),AG241+1,ROUNDUP(AG241,0))</f>
        <v>0</v>
      </c>
      <c r="AK241">
        <f t="shared" ca="1" si="98"/>
        <v>0</v>
      </c>
      <c r="AL241" t="str">
        <f t="shared" ca="1" si="99"/>
        <v>Oui</v>
      </c>
      <c r="AM241">
        <f t="shared" ca="1" si="100"/>
        <v>0</v>
      </c>
      <c r="AN241" t="str">
        <f t="shared" ca="1" si="87"/>
        <v>Oui</v>
      </c>
      <c r="AO241" t="str">
        <f t="shared" ca="1" si="101"/>
        <v/>
      </c>
    </row>
    <row r="242" spans="1:41" x14ac:dyDescent="0.25">
      <c r="A242">
        <v>240</v>
      </c>
      <c r="B242">
        <f ca="1">Data!E242</f>
        <v>1</v>
      </c>
      <c r="C242" t="s">
        <v>116</v>
      </c>
      <c r="D242">
        <v>33</v>
      </c>
      <c r="E242" t="str">
        <f t="shared" ca="1" si="37"/>
        <v>Non</v>
      </c>
      <c r="F242" t="str">
        <f ca="1">IF(Data!$D242&gt;=3,"Oui","Non")</f>
        <v>Non</v>
      </c>
      <c r="G242" s="4" t="str" cm="1">
        <f t="array" aca="1" ref="G242" ca="1">IF(OR(AND(Data!$E242=4,ISBLANK(INDIRECT($C242&amp;"!"&amp;"$D"&amp;$D242&amp;":$I"&amp;$D242))),$E242="Oui"),_xlfn.SWITCH(Informations!$E$10,"Oui",0.5,"Non",0.4,"Erreur"),"NA")</f>
        <v>NA</v>
      </c>
      <c r="H242" s="14" cm="1">
        <f t="array" aca="1" ref="H242" ca="1">_xlfn.SWITCH($G242,"NA",(INDIRECT($C242&amp;"!"&amp;"$E"&amp;$D242))-(INDIRECT($C242&amp;"!"&amp;"$D"&amp;$D242)),0.4,$G242,0.5,$G242,"Erreur","Erreur","Erreur")</f>
        <v>0</v>
      </c>
      <c r="I242" cm="1">
        <f t="array" aca="1" ref="I242" ca="1">IF($G242="NA",INDIRECT($C242&amp;"!"&amp;"$H"&amp;$D242)+INDIRECT($C242&amp;"!"&amp;"$I"&amp;$D242)+INDIRECT($C242&amp;"!"&amp;"$J"&amp;$D242),0)</f>
        <v>0</v>
      </c>
      <c r="J242" cm="1">
        <f t="array" aca="1" ref="J242" ca="1">IF($G242="NA",(INDIRECT($C242&amp;"!"&amp;"$K"&amp;$D242)),0)</f>
        <v>0</v>
      </c>
      <c r="K242" s="4">
        <f t="shared" ca="1" si="89"/>
        <v>0</v>
      </c>
      <c r="L242" s="3">
        <f t="shared" ca="1" si="38"/>
        <v>0</v>
      </c>
      <c r="M242" s="5" cm="1">
        <f t="array" aca="1" ref="M242" ca="1">IF((INDIRECT($C242&amp;"!"&amp;"$D"&amp;$D242))="",,_xlfn.IFS(INDIRECT($C242&amp;"!"&amp;"$E"&amp;$D242)&lt;(1/3),INDIRECT($C242&amp;"!"&amp;"$E"&amp;$D242)-INDIRECT($C242&amp;"!"&amp;"$D"&amp;$D242),INDIRECT($C242&amp;"!"&amp;"$E"&amp;$D242)&gt;=(1/3),Data!$H$3-(INDIRECT($C242&amp;"!"&amp;"$D"&amp;$D242))))+INDIRECT($C242&amp;"!"&amp;"$H"&amp;$D242)</f>
        <v>0</v>
      </c>
      <c r="N242" s="5">
        <f t="shared" ca="1" si="39"/>
        <v>0</v>
      </c>
      <c r="O242" s="6">
        <f t="shared" ca="1" si="40"/>
        <v>0</v>
      </c>
      <c r="P242" s="5" cm="1">
        <f t="array" aca="1" ref="P242" ca="1">IF((INDIRECT($C242&amp;"!"&amp;"$D"&amp;$D242))="",,_xlfn.IFS(INDIRECT($C242&amp;"!"&amp;"$D"&amp;$D242)&gt;(2/3),INDIRECT($C242&amp;"!"&amp;"$E"&amp;$D242)-INDIRECT($C242&amp;"!"&amp;"$D"&amp;$D242),INDIRECT($C242&amp;"!"&amp;"$D"&amp;$D242)&lt;=(2/3),INDIRECT($C242&amp;"!"&amp;"$E"&amp;$D242)-Data!$H$4))+INDIRECT($C242&amp;"!"&amp;"$J"&amp;$D242)</f>
        <v>0</v>
      </c>
      <c r="Q242" s="4">
        <f t="shared" ca="1" si="41"/>
        <v>0</v>
      </c>
      <c r="R242" s="6">
        <f t="shared" ca="1" si="42"/>
        <v>0</v>
      </c>
      <c r="S242" s="4">
        <f ca="1">IF(VLOOKUP(A242,Data!B:E,4)&gt;=2,K242,N242+Q242)</f>
        <v>0</v>
      </c>
      <c r="T242" s="4">
        <f ca="1">IF(VLOOKUP(A242,Data!B:E,4)&gt;=2,,K242-N242-Q242)</f>
        <v>0</v>
      </c>
      <c r="V242" t="str">
        <f t="shared" ca="1" si="90"/>
        <v>Non</v>
      </c>
      <c r="W242" cm="1">
        <f t="array" aca="1" ref="W242" ca="1">_xlfn.IFS(AND(INDIRECT($C242&amp;"!"&amp;"$G"&amp;$D242)-INDIRECT($C242&amp;"!"&amp;"$F"&amp;$D242)&lt;0.5,INDIRECT($C242&amp;"!"&amp;"$G"&amp;$D242)=1,INDIRECT($C243&amp;"!"&amp;"$F"&amp;$D243)=0),0,AND(INDIRECT($C241&amp;"!"&amp;"$G"&amp;$D241)-INDIRECT($C241&amp;"!"&amp;"$F"&amp;$D241)&lt;0.5,INDIRECT($C241&amp;"!"&amp;"$G"&amp;$D241)=1,INDIRECT($C242&amp;"!"&amp;"$F"&amp;$D242)=0),INDIRECT($C241&amp;"!"&amp;"$F"&amp;$D241),AND(INDIRECT($C241&amp;"!"&amp;"$G"&amp;$D241)-INDIRECT($C241&amp;"!"&amp;"$F"&amp;$D241)&lt;=0.5,INDIRECT($C241&amp;"!"&amp;"$G"&amp;$D241)=1,INDIRECT($C242&amp;"!"&amp;"$F"&amp;$D242)=0),Calculs!X241,AND(INDIRECT($C242&amp;"!"&amp;"$F"&amp;$D242)=0,INDIRECT($C241&amp;"!"&amp;"$G"&amp;$D241)=1),AH241,TRUE,INDIRECT($C242&amp;"!"&amp;"$F"&amp;$D242))</f>
        <v>0</v>
      </c>
      <c r="X242" cm="1">
        <f t="array" aca="1" ref="X242" ca="1">IF(AND(INDIRECT($C242&amp;"!"&amp;"$G"&amp;$D242)-INDIRECT($C242&amp;"!"&amp;"$F"&amp;$D242)&lt;0.5,INDIRECT($C242&amp;"!"&amp;"$G"&amp;$D242)=1,INDIRECT($C243&amp;"!"&amp;"$F"&amp;$D243)=0),0,IF(OR(INDIRECT($C242&amp;"!"&amp;"$G"&amp;$D242)=1,AND(INDIRECT($C242&amp;"!"&amp;"$G"&amp;$D242)&lt;&gt;1,INDIRECT($C242&amp;"!"&amp;"$G"&amp;$D242)&gt;Calculs!W242+0.5)),Calculs!W242+0.5,INDIRECT($C242&amp;"!"&amp;"$G"&amp;$D242)+ROUND(W242,0)))</f>
        <v>0</v>
      </c>
      <c r="Y242">
        <f t="shared" ca="1" si="91"/>
        <v>0</v>
      </c>
      <c r="Z242" cm="1">
        <f t="array" aca="1" ref="Z242" ca="1">IF(AND(W242=INT(W242),INDIRECT($C242&amp;"!"&amp;"$F"&amp;$D242)&lt;&gt;""),W242+1,ROUNDUP(W242,0))</f>
        <v>0</v>
      </c>
      <c r="AA242">
        <f t="shared" ca="1" si="92"/>
        <v>0</v>
      </c>
      <c r="AB242" t="str">
        <f t="shared" ca="1" si="93"/>
        <v>Oui</v>
      </c>
      <c r="AC242">
        <f t="shared" ca="1" si="94"/>
        <v>0</v>
      </c>
      <c r="AD242" t="str">
        <f t="shared" ca="1" si="86"/>
        <v>Oui</v>
      </c>
      <c r="AE242" t="str">
        <f t="shared" ca="1" si="95"/>
        <v/>
      </c>
      <c r="AF242" t="str">
        <f t="shared" ca="1" si="96"/>
        <v>Non</v>
      </c>
      <c r="AG242" cm="1">
        <f t="array" aca="1" ref="AG242" ca="1">IF(INDIRECT($C242&amp;"!"&amp;"$G"&amp;$D242)-INDIRECT($C242&amp;"!"&amp;"$F"&amp;$D242)&lt;=0.5,0,IF(AND(INDIRECT($C242&amp;"!"&amp;"$F"&amp;$D242)=0,INDIRECT($C241&amp;"!"&amp;"$G"&amp;$D241)=1),X242,INDIRECT($C242&amp;"!"&amp;"$F"&amp;$D242)))</f>
        <v>0</v>
      </c>
      <c r="AH242" cm="1">
        <f t="array" aca="1" ref="AH242" ca="1">IF(INDIRECT($C242&amp;"!"&amp;"$G"&amp;$D242)-INDIRECT($C242&amp;"!"&amp;"$F"&amp;$D242)&lt;=0.5,0,IF(OR(INDIRECT($C242&amp;"!"&amp;"$G"&amp;$D242)=1,AND(INDIRECT($C242&amp;"!"&amp;"$G"&amp;$D242)&lt;&gt;1,INDIRECT($C242&amp;"!"&amp;"$G"&amp;$D242)&gt;Calculs!AG242+0.5)),Calculs!AG242+0.5,INDIRECT($C242&amp;"!"&amp;"$G"&amp;$D242)+ROUND(AG242,0)))</f>
        <v>0</v>
      </c>
      <c r="AI242">
        <f t="shared" ca="1" si="97"/>
        <v>0</v>
      </c>
      <c r="AJ242" cm="1">
        <f t="array" aca="1" ref="AJ242" ca="1">IF(AND(AG242=INT(AG242),INDIRECT($C242&amp;"!"&amp;"$F"&amp;$D242)&lt;&gt;""),AG242+1,ROUNDUP(AG242,0))</f>
        <v>0</v>
      </c>
      <c r="AK242">
        <f t="shared" ca="1" si="98"/>
        <v>0</v>
      </c>
      <c r="AL242" t="str">
        <f t="shared" ca="1" si="99"/>
        <v>Oui</v>
      </c>
      <c r="AM242">
        <f t="shared" ca="1" si="100"/>
        <v>0</v>
      </c>
      <c r="AN242" t="str">
        <f t="shared" ca="1" si="87"/>
        <v>Oui</v>
      </c>
      <c r="AO242" t="str">
        <f t="shared" ca="1" si="101"/>
        <v/>
      </c>
    </row>
    <row r="243" spans="1:41" x14ac:dyDescent="0.25">
      <c r="A243">
        <v>241</v>
      </c>
      <c r="B243">
        <f ca="1">Data!E243</f>
        <v>1</v>
      </c>
      <c r="C243" t="s">
        <v>116</v>
      </c>
      <c r="D243">
        <v>34</v>
      </c>
      <c r="E243" t="str">
        <f t="shared" ca="1" si="37"/>
        <v>Non</v>
      </c>
      <c r="F243" t="str">
        <f ca="1">IF(Data!$D243&gt;=3,"Oui","Non")</f>
        <v>Non</v>
      </c>
      <c r="G243" s="4" t="str" cm="1">
        <f t="array" aca="1" ref="G243" ca="1">IF(OR(AND(Data!$E243=4,ISBLANK(INDIRECT($C243&amp;"!"&amp;"$D"&amp;$D243&amp;":$I"&amp;$D243))),$E243="Oui"),_xlfn.SWITCH(Informations!$E$10,"Oui",0.5,"Non",0.4,"Erreur"),"NA")</f>
        <v>NA</v>
      </c>
      <c r="H243" s="14" cm="1">
        <f t="array" aca="1" ref="H243" ca="1">_xlfn.SWITCH($G243,"NA",(INDIRECT($C243&amp;"!"&amp;"$E"&amp;$D243))-(INDIRECT($C243&amp;"!"&amp;"$D"&amp;$D243)),0.4,$G243,0.5,$G243,"Erreur","Erreur","Erreur")</f>
        <v>0</v>
      </c>
      <c r="I243" cm="1">
        <f t="array" aca="1" ref="I243" ca="1">IF($G243="NA",INDIRECT($C243&amp;"!"&amp;"$H"&amp;$D243)+INDIRECT($C243&amp;"!"&amp;"$I"&amp;$D243)+INDIRECT($C243&amp;"!"&amp;"$J"&amp;$D243),0)</f>
        <v>0</v>
      </c>
      <c r="J243" cm="1">
        <f t="array" aca="1" ref="J243" ca="1">IF($G243="NA",(INDIRECT($C243&amp;"!"&amp;"$K"&amp;$D243)),0)</f>
        <v>0</v>
      </c>
      <c r="K243" s="4">
        <f t="shared" ca="1" si="89"/>
        <v>0</v>
      </c>
      <c r="L243" s="3">
        <f t="shared" ca="1" si="38"/>
        <v>0</v>
      </c>
      <c r="M243" s="5" cm="1">
        <f t="array" aca="1" ref="M243" ca="1">IF((INDIRECT($C243&amp;"!"&amp;"$D"&amp;$D243))="",,_xlfn.IFS(INDIRECT($C243&amp;"!"&amp;"$E"&amp;$D243)&lt;(1/3),INDIRECT($C243&amp;"!"&amp;"$E"&amp;$D243)-INDIRECT($C243&amp;"!"&amp;"$D"&amp;$D243),INDIRECT($C243&amp;"!"&amp;"$E"&amp;$D243)&gt;=(1/3),Data!$H$3-(INDIRECT($C243&amp;"!"&amp;"$D"&amp;$D243))))+INDIRECT($C243&amp;"!"&amp;"$H"&amp;$D243)</f>
        <v>0</v>
      </c>
      <c r="N243" s="5">
        <f t="shared" ca="1" si="39"/>
        <v>0</v>
      </c>
      <c r="O243" s="6">
        <f t="shared" ca="1" si="40"/>
        <v>0</v>
      </c>
      <c r="P243" s="5" cm="1">
        <f t="array" aca="1" ref="P243" ca="1">IF((INDIRECT($C243&amp;"!"&amp;"$D"&amp;$D243))="",,_xlfn.IFS(INDIRECT($C243&amp;"!"&amp;"$D"&amp;$D243)&gt;(2/3),INDIRECT($C243&amp;"!"&amp;"$E"&amp;$D243)-INDIRECT($C243&amp;"!"&amp;"$D"&amp;$D243),INDIRECT($C243&amp;"!"&amp;"$D"&amp;$D243)&lt;=(2/3),INDIRECT($C243&amp;"!"&amp;"$E"&amp;$D243)-Data!$H$4))+INDIRECT($C243&amp;"!"&amp;"$J"&amp;$D243)</f>
        <v>0</v>
      </c>
      <c r="Q243" s="4">
        <f t="shared" ca="1" si="41"/>
        <v>0</v>
      </c>
      <c r="R243" s="6">
        <f t="shared" ca="1" si="42"/>
        <v>0</v>
      </c>
      <c r="S243" s="4">
        <f ca="1">IF(VLOOKUP(A243,Data!B:E,4)&gt;=2,K243,N243+Q243)</f>
        <v>0</v>
      </c>
      <c r="T243" s="4">
        <f ca="1">IF(VLOOKUP(A243,Data!B:E,4)&gt;=2,,K243-N243-Q243)</f>
        <v>0</v>
      </c>
      <c r="U243" s="4">
        <f t="shared" ref="U243" ca="1" si="108">SUM(K237:K243)</f>
        <v>0</v>
      </c>
      <c r="V243" t="str">
        <f t="shared" ca="1" si="90"/>
        <v>Non</v>
      </c>
      <c r="W243" cm="1">
        <f t="array" aca="1" ref="W243" ca="1">_xlfn.IFS(AND(INDIRECT($C243&amp;"!"&amp;"$G"&amp;$D243)-INDIRECT($C243&amp;"!"&amp;"$F"&amp;$D243)&lt;0.5,INDIRECT($C243&amp;"!"&amp;"$G"&amp;$D243)=1,INDIRECT($C244&amp;"!"&amp;"$F"&amp;$D244)=0),0,AND(INDIRECT($C242&amp;"!"&amp;"$G"&amp;$D242)-INDIRECT($C242&amp;"!"&amp;"$F"&amp;$D242)&lt;0.5,INDIRECT($C242&amp;"!"&amp;"$G"&amp;$D242)=1,INDIRECT($C243&amp;"!"&amp;"$F"&amp;$D243)=0),INDIRECT($C242&amp;"!"&amp;"$F"&amp;$D242),AND(INDIRECT($C242&amp;"!"&amp;"$G"&amp;$D242)-INDIRECT($C242&amp;"!"&amp;"$F"&amp;$D242)&lt;=0.5,INDIRECT($C242&amp;"!"&amp;"$G"&amp;$D242)=1,INDIRECT($C243&amp;"!"&amp;"$F"&amp;$D243)=0),Calculs!X242,AND(INDIRECT($C243&amp;"!"&amp;"$F"&amp;$D243)=0,INDIRECT($C242&amp;"!"&amp;"$G"&amp;$D242)=1),AH242,TRUE,INDIRECT($C243&amp;"!"&amp;"$F"&amp;$D243))</f>
        <v>0</v>
      </c>
      <c r="X243" cm="1">
        <f t="array" aca="1" ref="X243" ca="1">IF(AND(INDIRECT($C243&amp;"!"&amp;"$G"&amp;$D243)-INDIRECT($C243&amp;"!"&amp;"$F"&amp;$D243)&lt;0.5,INDIRECT($C243&amp;"!"&amp;"$G"&amp;$D243)=1,INDIRECT($C244&amp;"!"&amp;"$F"&amp;$D244)=0),0,IF(OR(INDIRECT($C243&amp;"!"&amp;"$G"&amp;$D243)=1,AND(INDIRECT($C243&amp;"!"&amp;"$G"&amp;$D243)&lt;&gt;1,INDIRECT($C243&amp;"!"&amp;"$G"&amp;$D243)&gt;Calculs!W243+0.5)),Calculs!W243+0.5,INDIRECT($C243&amp;"!"&amp;"$G"&amp;$D243)+ROUND(W243,0)))</f>
        <v>0</v>
      </c>
      <c r="Y243">
        <f t="shared" ca="1" si="91"/>
        <v>0</v>
      </c>
      <c r="Z243" cm="1">
        <f t="array" aca="1" ref="Z243" ca="1">IF(AND(W243=INT(W243),INDIRECT($C243&amp;"!"&amp;"$F"&amp;$D243)&lt;&gt;""),W243+1,ROUNDUP(W243,0))</f>
        <v>0</v>
      </c>
      <c r="AA243">
        <f t="shared" ca="1" si="92"/>
        <v>0</v>
      </c>
      <c r="AB243" t="str">
        <f t="shared" ca="1" si="93"/>
        <v>Oui</v>
      </c>
      <c r="AC243">
        <f t="shared" ca="1" si="94"/>
        <v>0</v>
      </c>
      <c r="AD243" t="str">
        <f t="shared" ca="1" si="86"/>
        <v>Oui</v>
      </c>
      <c r="AE243" t="str">
        <f t="shared" ca="1" si="95"/>
        <v/>
      </c>
      <c r="AF243" t="str">
        <f t="shared" ca="1" si="96"/>
        <v>Non</v>
      </c>
      <c r="AG243" cm="1">
        <f t="array" aca="1" ref="AG243" ca="1">IF(INDIRECT($C243&amp;"!"&amp;"$G"&amp;$D243)-INDIRECT($C243&amp;"!"&amp;"$F"&amp;$D243)&lt;=0.5,0,IF(AND(INDIRECT($C243&amp;"!"&amp;"$F"&amp;$D243)=0,INDIRECT($C242&amp;"!"&amp;"$G"&amp;$D242)=1),X243,INDIRECT($C243&amp;"!"&amp;"$F"&amp;$D243)))</f>
        <v>0</v>
      </c>
      <c r="AH243" cm="1">
        <f t="array" aca="1" ref="AH243" ca="1">IF(INDIRECT($C243&amp;"!"&amp;"$G"&amp;$D243)-INDIRECT($C243&amp;"!"&amp;"$F"&amp;$D243)&lt;=0.5,0,IF(OR(INDIRECT($C243&amp;"!"&amp;"$G"&amp;$D243)=1,AND(INDIRECT($C243&amp;"!"&amp;"$G"&amp;$D243)&lt;&gt;1,INDIRECT($C243&amp;"!"&amp;"$G"&amp;$D243)&gt;Calculs!AG243+0.5)),Calculs!AG243+0.5,INDIRECT($C243&amp;"!"&amp;"$G"&amp;$D243)+ROUND(AG243,0)))</f>
        <v>0</v>
      </c>
      <c r="AI243">
        <f t="shared" ca="1" si="97"/>
        <v>0</v>
      </c>
      <c r="AJ243" cm="1">
        <f t="array" aca="1" ref="AJ243" ca="1">IF(AND(AG243=INT(AG243),INDIRECT($C243&amp;"!"&amp;"$F"&amp;$D243)&lt;&gt;""),AG243+1,ROUNDUP(AG243,0))</f>
        <v>0</v>
      </c>
      <c r="AK243">
        <f t="shared" ca="1" si="98"/>
        <v>0</v>
      </c>
      <c r="AL243" t="str">
        <f t="shared" ca="1" si="99"/>
        <v>Oui</v>
      </c>
      <c r="AM243">
        <f t="shared" ca="1" si="100"/>
        <v>0</v>
      </c>
      <c r="AN243" t="str">
        <f t="shared" ca="1" si="87"/>
        <v>Oui</v>
      </c>
      <c r="AO243" t="str">
        <f t="shared" ca="1" si="101"/>
        <v/>
      </c>
    </row>
    <row r="244" spans="1:41" x14ac:dyDescent="0.25">
      <c r="A244">
        <v>242</v>
      </c>
      <c r="B244">
        <f ca="1">Data!E244</f>
        <v>1</v>
      </c>
      <c r="C244" t="s">
        <v>252</v>
      </c>
      <c r="D244">
        <v>4</v>
      </c>
      <c r="E244" t="str">
        <f t="shared" ca="1" si="37"/>
        <v>Non</v>
      </c>
      <c r="F244" t="str">
        <f ca="1">IF(Data!$D244&gt;=3,"Oui","Non")</f>
        <v>Non</v>
      </c>
      <c r="G244" s="4" t="str" cm="1">
        <f t="array" aca="1" ref="G244" ca="1">IF(OR(AND(Data!$E244=4,ISBLANK(INDIRECT($C244&amp;"!"&amp;"$D"&amp;$D244&amp;":$I"&amp;$D244))),$E244="Oui"),_xlfn.SWITCH(Informations!$E$10,"Oui",0.5,"Non",0.4,"Erreur"),"NA")</f>
        <v>NA</v>
      </c>
      <c r="H244" s="14" cm="1">
        <f t="array" aca="1" ref="H244" ca="1">_xlfn.SWITCH($G244,"NA",(INDIRECT($C244&amp;"!"&amp;"$E"&amp;$D244))-(INDIRECT($C244&amp;"!"&amp;"$D"&amp;$D244)),0.4,$G244,0.5,$G244,"Erreur","Erreur","Erreur")</f>
        <v>0</v>
      </c>
      <c r="I244" cm="1">
        <f t="array" aca="1" ref="I244" ca="1">IF($G244="NA",INDIRECT($C244&amp;"!"&amp;"$H"&amp;$D244)+INDIRECT($C244&amp;"!"&amp;"$I"&amp;$D244)+INDIRECT($C244&amp;"!"&amp;"$J"&amp;$D244),0)</f>
        <v>0</v>
      </c>
      <c r="J244" cm="1">
        <f t="array" aca="1" ref="J244" ca="1">IF($G244="NA",(INDIRECT($C244&amp;"!"&amp;"$K"&amp;$D244)),0)</f>
        <v>0</v>
      </c>
      <c r="K244" s="4">
        <f t="shared" ca="1" si="89"/>
        <v>0</v>
      </c>
      <c r="L244" s="3">
        <f t="shared" ca="1" si="38"/>
        <v>0</v>
      </c>
      <c r="M244" s="5" cm="1">
        <f t="array" aca="1" ref="M244" ca="1">IF((INDIRECT($C244&amp;"!"&amp;"$D"&amp;$D244))="",,_xlfn.IFS(INDIRECT($C244&amp;"!"&amp;"$E"&amp;$D244)&lt;(1/3),INDIRECT($C244&amp;"!"&amp;"$E"&amp;$D244)-INDIRECT($C244&amp;"!"&amp;"$D"&amp;$D244),INDIRECT($C244&amp;"!"&amp;"$E"&amp;$D244)&gt;=(1/3),Data!$H$3-(INDIRECT($C244&amp;"!"&amp;"$D"&amp;$D244))))+INDIRECT($C244&amp;"!"&amp;"$H"&amp;$D244)</f>
        <v>0</v>
      </c>
      <c r="N244" s="5">
        <f t="shared" ca="1" si="39"/>
        <v>0</v>
      </c>
      <c r="O244" s="6">
        <f t="shared" ca="1" si="40"/>
        <v>0</v>
      </c>
      <c r="P244" s="5" cm="1">
        <f t="array" aca="1" ref="P244" ca="1">IF((INDIRECT($C244&amp;"!"&amp;"$D"&amp;$D244))="",,_xlfn.IFS(INDIRECT($C244&amp;"!"&amp;"$D"&amp;$D244)&gt;(2/3),INDIRECT($C244&amp;"!"&amp;"$E"&amp;$D244)-INDIRECT($C244&amp;"!"&amp;"$D"&amp;$D244),INDIRECT($C244&amp;"!"&amp;"$D"&amp;$D244)&lt;=(2/3),INDIRECT($C244&amp;"!"&amp;"$E"&amp;$D244)-Data!$H$4))+INDIRECT($C244&amp;"!"&amp;"$J"&amp;$D244)</f>
        <v>0</v>
      </c>
      <c r="Q244" s="4">
        <f t="shared" ca="1" si="41"/>
        <v>0</v>
      </c>
      <c r="R244" s="6">
        <f t="shared" ca="1" si="42"/>
        <v>0</v>
      </c>
      <c r="S244" s="4">
        <f ca="1">IF(VLOOKUP(A244,Data!B:E,4)&gt;=2,K244,N244+Q244)</f>
        <v>0</v>
      </c>
      <c r="T244" s="4">
        <f ca="1">IF(VLOOKUP(A244,Data!B:E,4)&gt;=2,,K244-N244-Q244)</f>
        <v>0</v>
      </c>
      <c r="V244" t="str">
        <f t="shared" ca="1" si="90"/>
        <v>Non</v>
      </c>
      <c r="W244" cm="1">
        <f t="array" aca="1" ref="W244" ca="1">_xlfn.IFS(AND(INDIRECT($C244&amp;"!"&amp;"$G"&amp;$D244)-INDIRECT($C244&amp;"!"&amp;"$F"&amp;$D244)&lt;0.5,INDIRECT($C244&amp;"!"&amp;"$G"&amp;$D244)=1,INDIRECT($C245&amp;"!"&amp;"$F"&amp;$D245)=0),0,AND(INDIRECT($C243&amp;"!"&amp;"$G"&amp;$D243)-INDIRECT($C243&amp;"!"&amp;"$F"&amp;$D243)&lt;0.5,INDIRECT($C243&amp;"!"&amp;"$G"&amp;$D243)=1,INDIRECT($C244&amp;"!"&amp;"$F"&amp;$D244)=0),INDIRECT($C243&amp;"!"&amp;"$F"&amp;$D243),AND(INDIRECT($C243&amp;"!"&amp;"$G"&amp;$D243)-INDIRECT($C243&amp;"!"&amp;"$F"&amp;$D243)&lt;=0.5,INDIRECT($C243&amp;"!"&amp;"$G"&amp;$D243)=1,INDIRECT($C244&amp;"!"&amp;"$F"&amp;$D244)=0),Calculs!X243,AND(INDIRECT($C244&amp;"!"&amp;"$F"&amp;$D244)=0,INDIRECT($C243&amp;"!"&amp;"$G"&amp;$D243)=1),AH243,TRUE,INDIRECT($C244&amp;"!"&amp;"$F"&amp;$D244))</f>
        <v>0</v>
      </c>
      <c r="X244" cm="1">
        <f t="array" aca="1" ref="X244" ca="1">IF(AND(INDIRECT($C244&amp;"!"&amp;"$G"&amp;$D244)-INDIRECT($C244&amp;"!"&amp;"$F"&amp;$D244)&lt;0.5,INDIRECT($C244&amp;"!"&amp;"$G"&amp;$D244)=1,INDIRECT($C245&amp;"!"&amp;"$F"&amp;$D245)=0),0,IF(OR(INDIRECT($C244&amp;"!"&amp;"$G"&amp;$D244)=1,AND(INDIRECT($C244&amp;"!"&amp;"$G"&amp;$D244)&lt;&gt;1,INDIRECT($C244&amp;"!"&amp;"$G"&amp;$D244)&gt;Calculs!W244+0.5)),Calculs!W244+0.5,INDIRECT($C244&amp;"!"&amp;"$G"&amp;$D244)+ROUND(W244,0)))</f>
        <v>0</v>
      </c>
      <c r="Y244">
        <f t="shared" ca="1" si="91"/>
        <v>0</v>
      </c>
      <c r="Z244" cm="1">
        <f t="array" aca="1" ref="Z244" ca="1">IF(AND(W244=INT(W244),INDIRECT($C244&amp;"!"&amp;"$F"&amp;$D244)&lt;&gt;""),W244+1,ROUNDUP(W244,0))</f>
        <v>0</v>
      </c>
      <c r="AA244">
        <f t="shared" ca="1" si="92"/>
        <v>0</v>
      </c>
      <c r="AB244" t="str">
        <f t="shared" ca="1" si="93"/>
        <v>Oui</v>
      </c>
      <c r="AC244">
        <f t="shared" ca="1" si="94"/>
        <v>0</v>
      </c>
      <c r="AD244" t="str">
        <f t="shared" ca="1" si="86"/>
        <v>Oui</v>
      </c>
      <c r="AE244" t="str">
        <f t="shared" ca="1" si="95"/>
        <v/>
      </c>
      <c r="AF244" t="str">
        <f t="shared" ca="1" si="96"/>
        <v>Non</v>
      </c>
      <c r="AG244" cm="1">
        <f t="array" aca="1" ref="AG244" ca="1">IF(INDIRECT($C244&amp;"!"&amp;"$G"&amp;$D244)-INDIRECT($C244&amp;"!"&amp;"$F"&amp;$D244)&lt;=0.5,0,IF(AND(INDIRECT($C244&amp;"!"&amp;"$F"&amp;$D244)=0,INDIRECT($C243&amp;"!"&amp;"$G"&amp;$D243)=1),X244,INDIRECT($C244&amp;"!"&amp;"$F"&amp;$D244)))</f>
        <v>0</v>
      </c>
      <c r="AH244" cm="1">
        <f t="array" aca="1" ref="AH244" ca="1">IF(INDIRECT($C244&amp;"!"&amp;"$G"&amp;$D244)-INDIRECT($C244&amp;"!"&amp;"$F"&amp;$D244)&lt;=0.5,0,IF(OR(INDIRECT($C244&amp;"!"&amp;"$G"&amp;$D244)=1,AND(INDIRECT($C244&amp;"!"&amp;"$G"&amp;$D244)&lt;&gt;1,INDIRECT($C244&amp;"!"&amp;"$G"&amp;$D244)&gt;Calculs!AG244+0.5)),Calculs!AG244+0.5,INDIRECT($C244&amp;"!"&amp;"$G"&amp;$D244)+ROUND(AG244,0)))</f>
        <v>0</v>
      </c>
      <c r="AI244">
        <f t="shared" ca="1" si="97"/>
        <v>0</v>
      </c>
      <c r="AJ244" cm="1">
        <f t="array" aca="1" ref="AJ244" ca="1">IF(AND(AG244=INT(AG244),INDIRECT($C244&amp;"!"&amp;"$F"&amp;$D244)&lt;&gt;""),AG244+1,ROUNDUP(AG244,0))</f>
        <v>0</v>
      </c>
      <c r="AK244">
        <f t="shared" ca="1" si="98"/>
        <v>0</v>
      </c>
      <c r="AL244" t="str">
        <f t="shared" ca="1" si="99"/>
        <v>Oui</v>
      </c>
      <c r="AM244">
        <f t="shared" ca="1" si="100"/>
        <v>0</v>
      </c>
      <c r="AN244" t="str">
        <f t="shared" ca="1" si="87"/>
        <v>Oui</v>
      </c>
      <c r="AO244" t="str">
        <f t="shared" ca="1" si="101"/>
        <v/>
      </c>
    </row>
    <row r="245" spans="1:41" x14ac:dyDescent="0.25">
      <c r="A245">
        <v>243</v>
      </c>
      <c r="B245">
        <f ca="1">Data!E245</f>
        <v>1</v>
      </c>
      <c r="C245" t="s">
        <v>252</v>
      </c>
      <c r="D245">
        <v>5</v>
      </c>
      <c r="E245" t="str">
        <f t="shared" ca="1" si="37"/>
        <v>Non</v>
      </c>
      <c r="F245" t="str">
        <f ca="1">IF(Data!$D245&gt;=3,"Oui","Non")</f>
        <v>Non</v>
      </c>
      <c r="G245" s="4" t="str" cm="1">
        <f t="array" aca="1" ref="G245" ca="1">IF(OR(AND(Data!$E245=4,ISBLANK(INDIRECT($C245&amp;"!"&amp;"$D"&amp;$D245&amp;":$I"&amp;$D245))),$E245="Oui"),_xlfn.SWITCH(Informations!$E$10,"Oui",0.5,"Non",0.4,"Erreur"),"NA")</f>
        <v>NA</v>
      </c>
      <c r="H245" s="14" cm="1">
        <f t="array" aca="1" ref="H245" ca="1">_xlfn.SWITCH($G245,"NA",(INDIRECT($C245&amp;"!"&amp;"$E"&amp;$D245))-(INDIRECT($C245&amp;"!"&amp;"$D"&amp;$D245)),0.4,$G245,0.5,$G245,"Erreur","Erreur","Erreur")</f>
        <v>0</v>
      </c>
      <c r="I245" cm="1">
        <f t="array" aca="1" ref="I245" ca="1">IF($G245="NA",INDIRECT($C245&amp;"!"&amp;"$H"&amp;$D245)+INDIRECT($C245&amp;"!"&amp;"$I"&amp;$D245)+INDIRECT($C245&amp;"!"&amp;"$J"&amp;$D245),0)</f>
        <v>0</v>
      </c>
      <c r="J245" cm="1">
        <f t="array" aca="1" ref="J245" ca="1">IF($G245="NA",(INDIRECT($C245&amp;"!"&amp;"$K"&amp;$D245)),0)</f>
        <v>0</v>
      </c>
      <c r="K245" s="4">
        <f t="shared" ca="1" si="89"/>
        <v>0</v>
      </c>
      <c r="L245" s="3">
        <f t="shared" ca="1" si="38"/>
        <v>0</v>
      </c>
      <c r="M245" s="5" cm="1">
        <f t="array" aca="1" ref="M245" ca="1">IF((INDIRECT($C245&amp;"!"&amp;"$D"&amp;$D245))="",,_xlfn.IFS(INDIRECT($C245&amp;"!"&amp;"$E"&amp;$D245)&lt;(1/3),INDIRECT($C245&amp;"!"&amp;"$E"&amp;$D245)-INDIRECT($C245&amp;"!"&amp;"$D"&amp;$D245),INDIRECT($C245&amp;"!"&amp;"$E"&amp;$D245)&gt;=(1/3),Data!$H$3-(INDIRECT($C245&amp;"!"&amp;"$D"&amp;$D245))))+INDIRECT($C245&amp;"!"&amp;"$H"&amp;$D245)</f>
        <v>0</v>
      </c>
      <c r="N245" s="5">
        <f t="shared" ca="1" si="39"/>
        <v>0</v>
      </c>
      <c r="O245" s="6">
        <f t="shared" ca="1" si="40"/>
        <v>0</v>
      </c>
      <c r="P245" s="5" cm="1">
        <f t="array" aca="1" ref="P245" ca="1">IF((INDIRECT($C245&amp;"!"&amp;"$D"&amp;$D245))="",,_xlfn.IFS(INDIRECT($C245&amp;"!"&amp;"$D"&amp;$D245)&gt;(2/3),INDIRECT($C245&amp;"!"&amp;"$E"&amp;$D245)-INDIRECT($C245&amp;"!"&amp;"$D"&amp;$D245),INDIRECT($C245&amp;"!"&amp;"$D"&amp;$D245)&lt;=(2/3),INDIRECT($C245&amp;"!"&amp;"$E"&amp;$D245)-Data!$H$4))+INDIRECT($C245&amp;"!"&amp;"$J"&amp;$D245)</f>
        <v>0</v>
      </c>
      <c r="Q245" s="4">
        <f t="shared" ca="1" si="41"/>
        <v>0</v>
      </c>
      <c r="R245" s="6">
        <f t="shared" ca="1" si="42"/>
        <v>0</v>
      </c>
      <c r="S245" s="4">
        <f ca="1">IF(VLOOKUP(A245,Data!B:E,4)&gt;=2,K245,N245+Q245)</f>
        <v>0</v>
      </c>
      <c r="T245" s="4">
        <f ca="1">IF(VLOOKUP(A245,Data!B:E,4)&gt;=2,,K245-N245-Q245)</f>
        <v>0</v>
      </c>
      <c r="V245" t="str">
        <f t="shared" ca="1" si="90"/>
        <v>Non</v>
      </c>
      <c r="W245" cm="1">
        <f t="array" aca="1" ref="W245" ca="1">_xlfn.IFS(AND(INDIRECT($C245&amp;"!"&amp;"$G"&amp;$D245)-INDIRECT($C245&amp;"!"&amp;"$F"&amp;$D245)&lt;0.5,INDIRECT($C245&amp;"!"&amp;"$G"&amp;$D245)=1,INDIRECT($C246&amp;"!"&amp;"$F"&amp;$D246)=0),0,AND(INDIRECT($C244&amp;"!"&amp;"$G"&amp;$D244)-INDIRECT($C244&amp;"!"&amp;"$F"&amp;$D244)&lt;0.5,INDIRECT($C244&amp;"!"&amp;"$G"&amp;$D244)=1,INDIRECT($C245&amp;"!"&amp;"$F"&amp;$D245)=0),INDIRECT($C244&amp;"!"&amp;"$F"&amp;$D244),AND(INDIRECT($C244&amp;"!"&amp;"$G"&amp;$D244)-INDIRECT($C244&amp;"!"&amp;"$F"&amp;$D244)&lt;=0.5,INDIRECT($C244&amp;"!"&amp;"$G"&amp;$D244)=1,INDIRECT($C245&amp;"!"&amp;"$F"&amp;$D245)=0),Calculs!X244,AND(INDIRECT($C245&amp;"!"&amp;"$F"&amp;$D245)=0,INDIRECT($C244&amp;"!"&amp;"$G"&amp;$D244)=1),AH244,TRUE,INDIRECT($C245&amp;"!"&amp;"$F"&amp;$D245))</f>
        <v>0</v>
      </c>
      <c r="X245" cm="1">
        <f t="array" aca="1" ref="X245" ca="1">IF(AND(INDIRECT($C245&amp;"!"&amp;"$G"&amp;$D245)-INDIRECT($C245&amp;"!"&amp;"$F"&amp;$D245)&lt;0.5,INDIRECT($C245&amp;"!"&amp;"$G"&amp;$D245)=1,INDIRECT($C246&amp;"!"&amp;"$F"&amp;$D246)=0),0,IF(OR(INDIRECT($C245&amp;"!"&amp;"$G"&amp;$D245)=1,AND(INDIRECT($C245&amp;"!"&amp;"$G"&amp;$D245)&lt;&gt;1,INDIRECT($C245&amp;"!"&amp;"$G"&amp;$D245)&gt;Calculs!W245+0.5)),Calculs!W245+0.5,INDIRECT($C245&amp;"!"&amp;"$G"&amp;$D245)+ROUND(W245,0)))</f>
        <v>0</v>
      </c>
      <c r="Y245">
        <f t="shared" ca="1" si="91"/>
        <v>0</v>
      </c>
      <c r="Z245" cm="1">
        <f t="array" aca="1" ref="Z245" ca="1">IF(AND(W245=INT(W245),INDIRECT($C245&amp;"!"&amp;"$F"&amp;$D245)&lt;&gt;""),W245+1,ROUNDUP(W245,0))</f>
        <v>0</v>
      </c>
      <c r="AA245">
        <f t="shared" ca="1" si="92"/>
        <v>0</v>
      </c>
      <c r="AB245" t="str">
        <f t="shared" ca="1" si="93"/>
        <v>Oui</v>
      </c>
      <c r="AC245">
        <f t="shared" ca="1" si="94"/>
        <v>0</v>
      </c>
      <c r="AD245" t="str">
        <f t="shared" ca="1" si="86"/>
        <v>Oui</v>
      </c>
      <c r="AE245" t="str">
        <f t="shared" ca="1" si="95"/>
        <v/>
      </c>
      <c r="AF245" t="str">
        <f t="shared" ca="1" si="96"/>
        <v>Non</v>
      </c>
      <c r="AG245" cm="1">
        <f t="array" aca="1" ref="AG245" ca="1">IF(INDIRECT($C245&amp;"!"&amp;"$G"&amp;$D245)-INDIRECT($C245&amp;"!"&amp;"$F"&amp;$D245)&lt;=0.5,0,IF(AND(INDIRECT($C245&amp;"!"&amp;"$F"&amp;$D245)=0,INDIRECT($C244&amp;"!"&amp;"$G"&amp;$D244)=1),X245,INDIRECT($C245&amp;"!"&amp;"$F"&amp;$D245)))</f>
        <v>0</v>
      </c>
      <c r="AH245" cm="1">
        <f t="array" aca="1" ref="AH245" ca="1">IF(INDIRECT($C245&amp;"!"&amp;"$G"&amp;$D245)-INDIRECT($C245&amp;"!"&amp;"$F"&amp;$D245)&lt;=0.5,0,IF(OR(INDIRECT($C245&amp;"!"&amp;"$G"&amp;$D245)=1,AND(INDIRECT($C245&amp;"!"&amp;"$G"&amp;$D245)&lt;&gt;1,INDIRECT($C245&amp;"!"&amp;"$G"&amp;$D245)&gt;Calculs!AG245+0.5)),Calculs!AG245+0.5,INDIRECT($C245&amp;"!"&amp;"$G"&amp;$D245)+ROUND(AG245,0)))</f>
        <v>0</v>
      </c>
      <c r="AI245">
        <f t="shared" ca="1" si="97"/>
        <v>0</v>
      </c>
      <c r="AJ245" cm="1">
        <f t="array" aca="1" ref="AJ245" ca="1">IF(AND(AG245=INT(AG245),INDIRECT($C245&amp;"!"&amp;"$F"&amp;$D245)&lt;&gt;""),AG245+1,ROUNDUP(AG245,0))</f>
        <v>0</v>
      </c>
      <c r="AK245">
        <f t="shared" ca="1" si="98"/>
        <v>0</v>
      </c>
      <c r="AL245" t="str">
        <f t="shared" ca="1" si="99"/>
        <v>Oui</v>
      </c>
      <c r="AM245">
        <f t="shared" ca="1" si="100"/>
        <v>0</v>
      </c>
      <c r="AN245" t="str">
        <f t="shared" ca="1" si="87"/>
        <v>Oui</v>
      </c>
      <c r="AO245" t="str">
        <f t="shared" ca="1" si="101"/>
        <v/>
      </c>
    </row>
    <row r="246" spans="1:41" x14ac:dyDescent="0.25">
      <c r="A246">
        <v>244</v>
      </c>
      <c r="B246">
        <f ca="1">Data!E246</f>
        <v>1</v>
      </c>
      <c r="C246" t="s">
        <v>252</v>
      </c>
      <c r="D246">
        <v>6</v>
      </c>
      <c r="E246" t="str">
        <f t="shared" ca="1" si="37"/>
        <v>Non</v>
      </c>
      <c r="F246" t="str">
        <f ca="1">IF(Data!$D246&gt;=3,"Oui","Non")</f>
        <v>Non</v>
      </c>
      <c r="G246" s="4" t="str" cm="1">
        <f t="array" aca="1" ref="G246" ca="1">IF(OR(AND(Data!$E246=4,ISBLANK(INDIRECT($C246&amp;"!"&amp;"$D"&amp;$D246&amp;":$I"&amp;$D246))),$E246="Oui"),_xlfn.SWITCH(Informations!$E$10,"Oui",0.5,"Non",0.4,"Erreur"),"NA")</f>
        <v>NA</v>
      </c>
      <c r="H246" s="14" cm="1">
        <f t="array" aca="1" ref="H246" ca="1">_xlfn.SWITCH($G246,"NA",(INDIRECT($C246&amp;"!"&amp;"$E"&amp;$D246))-(INDIRECT($C246&amp;"!"&amp;"$D"&amp;$D246)),0.4,$G246,0.5,$G246,"Erreur","Erreur","Erreur")</f>
        <v>0</v>
      </c>
      <c r="I246" cm="1">
        <f t="array" aca="1" ref="I246" ca="1">IF($G246="NA",INDIRECT($C246&amp;"!"&amp;"$H"&amp;$D246)+INDIRECT($C246&amp;"!"&amp;"$I"&amp;$D246)+INDIRECT($C246&amp;"!"&amp;"$J"&amp;$D246),0)</f>
        <v>0</v>
      </c>
      <c r="J246" cm="1">
        <f t="array" aca="1" ref="J246" ca="1">IF($G246="NA",(INDIRECT($C246&amp;"!"&amp;"$K"&amp;$D246)),0)</f>
        <v>0</v>
      </c>
      <c r="K246" s="4">
        <f t="shared" ca="1" si="89"/>
        <v>0</v>
      </c>
      <c r="L246" s="3">
        <f t="shared" ca="1" si="38"/>
        <v>0</v>
      </c>
      <c r="M246" s="5" cm="1">
        <f t="array" aca="1" ref="M246" ca="1">IF((INDIRECT($C246&amp;"!"&amp;"$D"&amp;$D246))="",,_xlfn.IFS(INDIRECT($C246&amp;"!"&amp;"$E"&amp;$D246)&lt;(1/3),INDIRECT($C246&amp;"!"&amp;"$E"&amp;$D246)-INDIRECT($C246&amp;"!"&amp;"$D"&amp;$D246),INDIRECT($C246&amp;"!"&amp;"$E"&amp;$D246)&gt;=(1/3),Data!$H$3-(INDIRECT($C246&amp;"!"&amp;"$D"&amp;$D246))))+INDIRECT($C246&amp;"!"&amp;"$H"&amp;$D246)</f>
        <v>0</v>
      </c>
      <c r="N246" s="5">
        <f t="shared" ca="1" si="39"/>
        <v>0</v>
      </c>
      <c r="O246" s="6">
        <f t="shared" ca="1" si="40"/>
        <v>0</v>
      </c>
      <c r="P246" s="5" cm="1">
        <f t="array" aca="1" ref="P246" ca="1">IF((INDIRECT($C246&amp;"!"&amp;"$D"&amp;$D246))="",,_xlfn.IFS(INDIRECT($C246&amp;"!"&amp;"$D"&amp;$D246)&gt;(2/3),INDIRECT($C246&amp;"!"&amp;"$E"&amp;$D246)-INDIRECT($C246&amp;"!"&amp;"$D"&amp;$D246),INDIRECT($C246&amp;"!"&amp;"$D"&amp;$D246)&lt;=(2/3),INDIRECT($C246&amp;"!"&amp;"$E"&amp;$D246)-Data!$H$4))+INDIRECT($C246&amp;"!"&amp;"$J"&amp;$D246)</f>
        <v>0</v>
      </c>
      <c r="Q246" s="4">
        <f t="shared" ca="1" si="41"/>
        <v>0</v>
      </c>
      <c r="R246" s="6">
        <f t="shared" ca="1" si="42"/>
        <v>0</v>
      </c>
      <c r="S246" s="4">
        <f ca="1">IF(VLOOKUP(A246,Data!B:E,4)&gt;=2,K246,N246+Q246)</f>
        <v>0</v>
      </c>
      <c r="T246" s="4">
        <f ca="1">IF(VLOOKUP(A246,Data!B:E,4)&gt;=2,,K246-N246-Q246)</f>
        <v>0</v>
      </c>
      <c r="V246" t="str">
        <f t="shared" ca="1" si="90"/>
        <v>Non</v>
      </c>
      <c r="W246" cm="1">
        <f t="array" aca="1" ref="W246" ca="1">_xlfn.IFS(AND(INDIRECT($C246&amp;"!"&amp;"$G"&amp;$D246)-INDIRECT($C246&amp;"!"&amp;"$F"&amp;$D246)&lt;0.5,INDIRECT($C246&amp;"!"&amp;"$G"&amp;$D246)=1,INDIRECT($C247&amp;"!"&amp;"$F"&amp;$D247)=0),0,AND(INDIRECT($C245&amp;"!"&amp;"$G"&amp;$D245)-INDIRECT($C245&amp;"!"&amp;"$F"&amp;$D245)&lt;0.5,INDIRECT($C245&amp;"!"&amp;"$G"&amp;$D245)=1,INDIRECT($C246&amp;"!"&amp;"$F"&amp;$D246)=0),INDIRECT($C245&amp;"!"&amp;"$F"&amp;$D245),AND(INDIRECT($C245&amp;"!"&amp;"$G"&amp;$D245)-INDIRECT($C245&amp;"!"&amp;"$F"&amp;$D245)&lt;=0.5,INDIRECT($C245&amp;"!"&amp;"$G"&amp;$D245)=1,INDIRECT($C246&amp;"!"&amp;"$F"&amp;$D246)=0),Calculs!X245,AND(INDIRECT($C246&amp;"!"&amp;"$F"&amp;$D246)=0,INDIRECT($C245&amp;"!"&amp;"$G"&amp;$D245)=1),AH245,TRUE,INDIRECT($C246&amp;"!"&amp;"$F"&amp;$D246))</f>
        <v>0</v>
      </c>
      <c r="X246" cm="1">
        <f t="array" aca="1" ref="X246" ca="1">IF(AND(INDIRECT($C246&amp;"!"&amp;"$G"&amp;$D246)-INDIRECT($C246&amp;"!"&amp;"$F"&amp;$D246)&lt;0.5,INDIRECT($C246&amp;"!"&amp;"$G"&amp;$D246)=1,INDIRECT($C247&amp;"!"&amp;"$F"&amp;$D247)=0),0,IF(OR(INDIRECT($C246&amp;"!"&amp;"$G"&amp;$D246)=1,AND(INDIRECT($C246&amp;"!"&amp;"$G"&amp;$D246)&lt;&gt;1,INDIRECT($C246&amp;"!"&amp;"$G"&amp;$D246)&gt;Calculs!W246+0.5)),Calculs!W246+0.5,INDIRECT($C246&amp;"!"&amp;"$G"&amp;$D246)+ROUND(W246,0)))</f>
        <v>0</v>
      </c>
      <c r="Y246">
        <f t="shared" ca="1" si="91"/>
        <v>0</v>
      </c>
      <c r="Z246" cm="1">
        <f t="array" aca="1" ref="Z246" ca="1">IF(AND(W246=INT(W246),INDIRECT($C246&amp;"!"&amp;"$F"&amp;$D246)&lt;&gt;""),W246+1,ROUNDUP(W246,0))</f>
        <v>0</v>
      </c>
      <c r="AA246">
        <f t="shared" ca="1" si="92"/>
        <v>0</v>
      </c>
      <c r="AB246" t="str">
        <f t="shared" ca="1" si="93"/>
        <v>Oui</v>
      </c>
      <c r="AC246">
        <f t="shared" ca="1" si="94"/>
        <v>0</v>
      </c>
      <c r="AD246" t="str">
        <f t="shared" ca="1" si="86"/>
        <v>Oui</v>
      </c>
      <c r="AE246" t="str">
        <f t="shared" ca="1" si="95"/>
        <v/>
      </c>
      <c r="AF246" t="str">
        <f t="shared" ca="1" si="96"/>
        <v>Non</v>
      </c>
      <c r="AG246" cm="1">
        <f t="array" aca="1" ref="AG246" ca="1">IF(INDIRECT($C246&amp;"!"&amp;"$G"&amp;$D246)-INDIRECT($C246&amp;"!"&amp;"$F"&amp;$D246)&lt;=0.5,0,IF(AND(INDIRECT($C246&amp;"!"&amp;"$F"&amp;$D246)=0,INDIRECT($C245&amp;"!"&amp;"$G"&amp;$D245)=1),X246,INDIRECT($C246&amp;"!"&amp;"$F"&amp;$D246)))</f>
        <v>0</v>
      </c>
      <c r="AH246" cm="1">
        <f t="array" aca="1" ref="AH246" ca="1">IF(INDIRECT($C246&amp;"!"&amp;"$G"&amp;$D246)-INDIRECT($C246&amp;"!"&amp;"$F"&amp;$D246)&lt;=0.5,0,IF(OR(INDIRECT($C246&amp;"!"&amp;"$G"&amp;$D246)=1,AND(INDIRECT($C246&amp;"!"&amp;"$G"&amp;$D246)&lt;&gt;1,INDIRECT($C246&amp;"!"&amp;"$G"&amp;$D246)&gt;Calculs!AG246+0.5)),Calculs!AG246+0.5,INDIRECT($C246&amp;"!"&amp;"$G"&amp;$D246)+ROUND(AG246,0)))</f>
        <v>0</v>
      </c>
      <c r="AI246">
        <f t="shared" ca="1" si="97"/>
        <v>0</v>
      </c>
      <c r="AJ246" cm="1">
        <f t="array" aca="1" ref="AJ246" ca="1">IF(AND(AG246=INT(AG246),INDIRECT($C246&amp;"!"&amp;"$F"&amp;$D246)&lt;&gt;""),AG246+1,ROUNDUP(AG246,0))</f>
        <v>0</v>
      </c>
      <c r="AK246">
        <f t="shared" ca="1" si="98"/>
        <v>0</v>
      </c>
      <c r="AL246" t="str">
        <f t="shared" ca="1" si="99"/>
        <v>Oui</v>
      </c>
      <c r="AM246">
        <f t="shared" ca="1" si="100"/>
        <v>0</v>
      </c>
      <c r="AN246" t="str">
        <f t="shared" ca="1" si="87"/>
        <v>Oui</v>
      </c>
      <c r="AO246" t="str">
        <f t="shared" ca="1" si="101"/>
        <v/>
      </c>
    </row>
    <row r="247" spans="1:41" x14ac:dyDescent="0.25">
      <c r="A247">
        <v>245</v>
      </c>
      <c r="B247">
        <f ca="1">Data!E247</f>
        <v>2</v>
      </c>
      <c r="C247" t="s">
        <v>252</v>
      </c>
      <c r="D247">
        <v>7</v>
      </c>
      <c r="E247" t="str">
        <f t="shared" ca="1" si="37"/>
        <v>Non</v>
      </c>
      <c r="F247" t="str">
        <f ca="1">IF(Data!$D247&gt;=3,"Oui","Non")</f>
        <v>Non</v>
      </c>
      <c r="G247" s="4" t="str" cm="1">
        <f t="array" aca="1" ref="G247" ca="1">IF(OR(AND(Data!$E247=4,ISBLANK(INDIRECT($C247&amp;"!"&amp;"$D"&amp;$D247&amp;":$I"&amp;$D247))),$E247="Oui"),_xlfn.SWITCH(Informations!$E$10,"Oui",0.5,"Non",0.4,"Erreur"),"NA")</f>
        <v>NA</v>
      </c>
      <c r="H247" s="14" cm="1">
        <f t="array" aca="1" ref="H247" ca="1">_xlfn.SWITCH($G247,"NA",(INDIRECT($C247&amp;"!"&amp;"$E"&amp;$D247))-(INDIRECT($C247&amp;"!"&amp;"$D"&amp;$D247)),0.4,$G247,0.5,$G247,"Erreur","Erreur","Erreur")</f>
        <v>0</v>
      </c>
      <c r="I247" cm="1">
        <f t="array" aca="1" ref="I247" ca="1">IF($G247="NA",INDIRECT($C247&amp;"!"&amp;"$H"&amp;$D247)+INDIRECT($C247&amp;"!"&amp;"$I"&amp;$D247)+INDIRECT($C247&amp;"!"&amp;"$J"&amp;$D247),0)</f>
        <v>0</v>
      </c>
      <c r="J247" cm="1">
        <f t="array" aca="1" ref="J247" ca="1">IF($G247="NA",(INDIRECT($C247&amp;"!"&amp;"$K"&amp;$D247)),0)</f>
        <v>0</v>
      </c>
      <c r="K247" s="4">
        <f t="shared" ca="1" si="89"/>
        <v>0</v>
      </c>
      <c r="L247" s="3">
        <f t="shared" ca="1" si="38"/>
        <v>0</v>
      </c>
      <c r="M247" s="5" cm="1">
        <f t="array" aca="1" ref="M247" ca="1">IF((INDIRECT($C247&amp;"!"&amp;"$D"&amp;$D247))="",,_xlfn.IFS(INDIRECT($C247&amp;"!"&amp;"$E"&amp;$D247)&lt;(1/3),INDIRECT($C247&amp;"!"&amp;"$E"&amp;$D247)-INDIRECT($C247&amp;"!"&amp;"$D"&amp;$D247),INDIRECT($C247&amp;"!"&amp;"$E"&amp;$D247)&gt;=(1/3),Data!$H$3-(INDIRECT($C247&amp;"!"&amp;"$D"&amp;$D247))))+INDIRECT($C247&amp;"!"&amp;"$H"&amp;$D247)</f>
        <v>0</v>
      </c>
      <c r="N247" s="5">
        <f t="shared" ca="1" si="39"/>
        <v>0</v>
      </c>
      <c r="O247" s="6">
        <f t="shared" ca="1" si="40"/>
        <v>0</v>
      </c>
      <c r="P247" s="5" cm="1">
        <f t="array" aca="1" ref="P247" ca="1">IF((INDIRECT($C247&amp;"!"&amp;"$D"&amp;$D247))="",,_xlfn.IFS(INDIRECT($C247&amp;"!"&amp;"$D"&amp;$D247)&gt;(2/3),INDIRECT($C247&amp;"!"&amp;"$E"&amp;$D247)-INDIRECT($C247&amp;"!"&amp;"$D"&amp;$D247),INDIRECT($C247&amp;"!"&amp;"$D"&amp;$D247)&lt;=(2/3),INDIRECT($C247&amp;"!"&amp;"$E"&amp;$D247)-Data!$H$4))+INDIRECT($C247&amp;"!"&amp;"$J"&amp;$D247)</f>
        <v>0</v>
      </c>
      <c r="Q247" s="4">
        <f t="shared" ca="1" si="41"/>
        <v>0</v>
      </c>
      <c r="R247" s="6">
        <f t="shared" ca="1" si="42"/>
        <v>0</v>
      </c>
      <c r="S247" s="4">
        <f ca="1">IF(VLOOKUP(A247,Data!B:E,4)&gt;=2,K247,N247+Q247)</f>
        <v>0</v>
      </c>
      <c r="T247" s="4">
        <f ca="1">IF(VLOOKUP(A247,Data!B:E,4)&gt;=2,,K247-N247-Q247)</f>
        <v>0</v>
      </c>
      <c r="V247" t="str">
        <f t="shared" ca="1" si="90"/>
        <v>Non</v>
      </c>
      <c r="W247" cm="1">
        <f t="array" aca="1" ref="W247" ca="1">_xlfn.IFS(AND(INDIRECT($C247&amp;"!"&amp;"$G"&amp;$D247)-INDIRECT($C247&amp;"!"&amp;"$F"&amp;$D247)&lt;0.5,INDIRECT($C247&amp;"!"&amp;"$G"&amp;$D247)=1,INDIRECT($C248&amp;"!"&amp;"$F"&amp;$D248)=0),0,AND(INDIRECT($C246&amp;"!"&amp;"$G"&amp;$D246)-INDIRECT($C246&amp;"!"&amp;"$F"&amp;$D246)&lt;0.5,INDIRECT($C246&amp;"!"&amp;"$G"&amp;$D246)=1,INDIRECT($C247&amp;"!"&amp;"$F"&amp;$D247)=0),INDIRECT($C246&amp;"!"&amp;"$F"&amp;$D246),AND(INDIRECT($C246&amp;"!"&amp;"$G"&amp;$D246)-INDIRECT($C246&amp;"!"&amp;"$F"&amp;$D246)&lt;=0.5,INDIRECT($C246&amp;"!"&amp;"$G"&amp;$D246)=1,INDIRECT($C247&amp;"!"&amp;"$F"&amp;$D247)=0),Calculs!X246,AND(INDIRECT($C247&amp;"!"&amp;"$F"&amp;$D247)=0,INDIRECT($C246&amp;"!"&amp;"$G"&amp;$D246)=1),AH246,TRUE,INDIRECT($C247&amp;"!"&amp;"$F"&amp;$D247))</f>
        <v>0</v>
      </c>
      <c r="X247" cm="1">
        <f t="array" aca="1" ref="X247" ca="1">IF(AND(INDIRECT($C247&amp;"!"&amp;"$G"&amp;$D247)-INDIRECT($C247&amp;"!"&amp;"$F"&amp;$D247)&lt;0.5,INDIRECT($C247&amp;"!"&amp;"$G"&amp;$D247)=1,INDIRECT($C248&amp;"!"&amp;"$F"&amp;$D248)=0),0,IF(OR(INDIRECT($C247&amp;"!"&amp;"$G"&amp;$D247)=1,AND(INDIRECT($C247&amp;"!"&amp;"$G"&amp;$D247)&lt;&gt;1,INDIRECT($C247&amp;"!"&amp;"$G"&amp;$D247)&gt;Calculs!W247+0.5)),Calculs!W247+0.5,INDIRECT($C247&amp;"!"&amp;"$G"&amp;$D247)+ROUND(W247,0)))</f>
        <v>0</v>
      </c>
      <c r="Y247">
        <f t="shared" ca="1" si="91"/>
        <v>0</v>
      </c>
      <c r="Z247" cm="1">
        <f t="array" aca="1" ref="Z247" ca="1">IF(AND(W247=INT(W247),INDIRECT($C247&amp;"!"&amp;"$F"&amp;$D247)&lt;&gt;""),W247+1,ROUNDUP(W247,0))</f>
        <v>0</v>
      </c>
      <c r="AA247">
        <f t="shared" ca="1" si="92"/>
        <v>0</v>
      </c>
      <c r="AB247" t="str">
        <f t="shared" ca="1" si="93"/>
        <v>Oui</v>
      </c>
      <c r="AC247">
        <f t="shared" ca="1" si="94"/>
        <v>0</v>
      </c>
      <c r="AD247" t="str">
        <f t="shared" ca="1" si="86"/>
        <v>Oui</v>
      </c>
      <c r="AE247" t="str">
        <f t="shared" ca="1" si="95"/>
        <v/>
      </c>
      <c r="AF247" t="str">
        <f t="shared" ca="1" si="96"/>
        <v>Non</v>
      </c>
      <c r="AG247" cm="1">
        <f t="array" aca="1" ref="AG247" ca="1">IF(INDIRECT($C247&amp;"!"&amp;"$G"&amp;$D247)-INDIRECT($C247&amp;"!"&amp;"$F"&amp;$D247)&lt;=0.5,0,IF(AND(INDIRECT($C247&amp;"!"&amp;"$F"&amp;$D247)=0,INDIRECT($C246&amp;"!"&amp;"$G"&amp;$D246)=1),X247,INDIRECT($C247&amp;"!"&amp;"$F"&amp;$D247)))</f>
        <v>0</v>
      </c>
      <c r="AH247" cm="1">
        <f t="array" aca="1" ref="AH247" ca="1">IF(INDIRECT($C247&amp;"!"&amp;"$G"&amp;$D247)-INDIRECT($C247&amp;"!"&amp;"$F"&amp;$D247)&lt;=0.5,0,IF(OR(INDIRECT($C247&amp;"!"&amp;"$G"&amp;$D247)=1,AND(INDIRECT($C247&amp;"!"&amp;"$G"&amp;$D247)&lt;&gt;1,INDIRECT($C247&amp;"!"&amp;"$G"&amp;$D247)&gt;Calculs!AG247+0.5)),Calculs!AG247+0.5,INDIRECT($C247&amp;"!"&amp;"$G"&amp;$D247)+ROUND(AG247,0)))</f>
        <v>0</v>
      </c>
      <c r="AI247">
        <f t="shared" ca="1" si="97"/>
        <v>0</v>
      </c>
      <c r="AJ247" cm="1">
        <f t="array" aca="1" ref="AJ247" ca="1">IF(AND(AG247=INT(AG247),INDIRECT($C247&amp;"!"&amp;"$F"&amp;$D247)&lt;&gt;""),AG247+1,ROUNDUP(AG247,0))</f>
        <v>0</v>
      </c>
      <c r="AK247">
        <f t="shared" ca="1" si="98"/>
        <v>0</v>
      </c>
      <c r="AL247" t="str">
        <f t="shared" ca="1" si="99"/>
        <v>Oui</v>
      </c>
      <c r="AM247">
        <f t="shared" ca="1" si="100"/>
        <v>0</v>
      </c>
      <c r="AN247" t="str">
        <f t="shared" ca="1" si="87"/>
        <v>Oui</v>
      </c>
      <c r="AO247" t="str">
        <f t="shared" ca="1" si="101"/>
        <v/>
      </c>
    </row>
    <row r="248" spans="1:41" x14ac:dyDescent="0.25">
      <c r="A248">
        <v>246</v>
      </c>
      <c r="B248">
        <f ca="1">Data!E248</f>
        <v>3</v>
      </c>
      <c r="C248" t="s">
        <v>252</v>
      </c>
      <c r="D248">
        <v>8</v>
      </c>
      <c r="E248" t="str">
        <f t="shared" ca="1" si="37"/>
        <v>Non</v>
      </c>
      <c r="F248" t="str">
        <f ca="1">IF(Data!$D248&gt;=3,"Oui","Non")</f>
        <v>Non</v>
      </c>
      <c r="G248" s="4" t="str" cm="1">
        <f t="array" aca="1" ref="G248" ca="1">IF(OR(AND(Data!$E248=4,ISBLANK(INDIRECT($C248&amp;"!"&amp;"$D"&amp;$D248&amp;":$I"&amp;$D248))),$E248="Oui"),_xlfn.SWITCH(Informations!$E$10,"Oui",0.5,"Non",0.4,"Erreur"),"NA")</f>
        <v>NA</v>
      </c>
      <c r="H248" s="14" cm="1">
        <f t="array" aca="1" ref="H248" ca="1">_xlfn.SWITCH($G248,"NA",(INDIRECT($C248&amp;"!"&amp;"$E"&amp;$D248))-(INDIRECT($C248&amp;"!"&amp;"$D"&amp;$D248)),0.4,$G248,0.5,$G248,"Erreur","Erreur","Erreur")</f>
        <v>0</v>
      </c>
      <c r="I248" cm="1">
        <f t="array" aca="1" ref="I248" ca="1">IF($G248="NA",INDIRECT($C248&amp;"!"&amp;"$H"&amp;$D248)+INDIRECT($C248&amp;"!"&amp;"$I"&amp;$D248)+INDIRECT($C248&amp;"!"&amp;"$J"&amp;$D248),0)</f>
        <v>0</v>
      </c>
      <c r="J248" cm="1">
        <f t="array" aca="1" ref="J248" ca="1">IF($G248="NA",(INDIRECT($C248&amp;"!"&amp;"$K"&amp;$D248)),0)</f>
        <v>0</v>
      </c>
      <c r="K248" s="4">
        <f t="shared" ca="1" si="89"/>
        <v>0</v>
      </c>
      <c r="L248" s="3">
        <f t="shared" ca="1" si="38"/>
        <v>0</v>
      </c>
      <c r="M248" s="5" cm="1">
        <f t="array" aca="1" ref="M248" ca="1">IF((INDIRECT($C248&amp;"!"&amp;"$D"&amp;$D248))="",,_xlfn.IFS(INDIRECT($C248&amp;"!"&amp;"$E"&amp;$D248)&lt;(1/3),INDIRECT($C248&amp;"!"&amp;"$E"&amp;$D248)-INDIRECT($C248&amp;"!"&amp;"$D"&amp;$D248),INDIRECT($C248&amp;"!"&amp;"$E"&amp;$D248)&gt;=(1/3),Data!$H$3-(INDIRECT($C248&amp;"!"&amp;"$D"&amp;$D248))))+INDIRECT($C248&amp;"!"&amp;"$H"&amp;$D248)</f>
        <v>0</v>
      </c>
      <c r="N248" s="5">
        <f t="shared" ca="1" si="39"/>
        <v>0</v>
      </c>
      <c r="O248" s="6">
        <f t="shared" ca="1" si="40"/>
        <v>0</v>
      </c>
      <c r="P248" s="5" cm="1">
        <f t="array" aca="1" ref="P248" ca="1">IF((INDIRECT($C248&amp;"!"&amp;"$D"&amp;$D248))="",,_xlfn.IFS(INDIRECT($C248&amp;"!"&amp;"$D"&amp;$D248)&gt;(2/3),INDIRECT($C248&amp;"!"&amp;"$E"&amp;$D248)-INDIRECT($C248&amp;"!"&amp;"$D"&amp;$D248),INDIRECT($C248&amp;"!"&amp;"$D"&amp;$D248)&lt;=(2/3),INDIRECT($C248&amp;"!"&amp;"$E"&amp;$D248)-Data!$H$4))+INDIRECT($C248&amp;"!"&amp;"$J"&amp;$D248)</f>
        <v>0</v>
      </c>
      <c r="Q248" s="4">
        <f t="shared" ca="1" si="41"/>
        <v>0</v>
      </c>
      <c r="R248" s="6">
        <f t="shared" ca="1" si="42"/>
        <v>0</v>
      </c>
      <c r="S248" s="4">
        <f ca="1">IF(VLOOKUP(A248,Data!B:E,4)&gt;=2,K248,N248+Q248)</f>
        <v>0</v>
      </c>
      <c r="T248" s="4">
        <f ca="1">IF(VLOOKUP(A248,Data!B:E,4)&gt;=2,,K248-N248-Q248)</f>
        <v>0</v>
      </c>
      <c r="V248" t="str">
        <f t="shared" ca="1" si="90"/>
        <v>Non</v>
      </c>
      <c r="W248" cm="1">
        <f t="array" aca="1" ref="W248" ca="1">_xlfn.IFS(AND(INDIRECT($C248&amp;"!"&amp;"$G"&amp;$D248)-INDIRECT($C248&amp;"!"&amp;"$F"&amp;$D248)&lt;0.5,INDIRECT($C248&amp;"!"&amp;"$G"&amp;$D248)=1,INDIRECT($C249&amp;"!"&amp;"$F"&amp;$D249)=0),0,AND(INDIRECT($C247&amp;"!"&amp;"$G"&amp;$D247)-INDIRECT($C247&amp;"!"&amp;"$F"&amp;$D247)&lt;0.5,INDIRECT($C247&amp;"!"&amp;"$G"&amp;$D247)=1,INDIRECT($C248&amp;"!"&amp;"$F"&amp;$D248)=0),INDIRECT($C247&amp;"!"&amp;"$F"&amp;$D247),AND(INDIRECT($C247&amp;"!"&amp;"$G"&amp;$D247)-INDIRECT($C247&amp;"!"&amp;"$F"&amp;$D247)&lt;=0.5,INDIRECT($C247&amp;"!"&amp;"$G"&amp;$D247)=1,INDIRECT($C248&amp;"!"&amp;"$F"&amp;$D248)=0),Calculs!X247,AND(INDIRECT($C248&amp;"!"&amp;"$F"&amp;$D248)=0,INDIRECT($C247&amp;"!"&amp;"$G"&amp;$D247)=1),AH247,TRUE,INDIRECT($C248&amp;"!"&amp;"$F"&amp;$D248))</f>
        <v>0</v>
      </c>
      <c r="X248" cm="1">
        <f t="array" aca="1" ref="X248" ca="1">IF(AND(INDIRECT($C248&amp;"!"&amp;"$G"&amp;$D248)-INDIRECT($C248&amp;"!"&amp;"$F"&amp;$D248)&lt;0.5,INDIRECT($C248&amp;"!"&amp;"$G"&amp;$D248)=1,INDIRECT($C249&amp;"!"&amp;"$F"&amp;$D249)=0),0,IF(OR(INDIRECT($C248&amp;"!"&amp;"$G"&amp;$D248)=1,AND(INDIRECT($C248&amp;"!"&amp;"$G"&amp;$D248)&lt;&gt;1,INDIRECT($C248&amp;"!"&amp;"$G"&amp;$D248)&gt;Calculs!W248+0.5)),Calculs!W248+0.5,INDIRECT($C248&amp;"!"&amp;"$G"&amp;$D248)+ROUND(W248,0)))</f>
        <v>0</v>
      </c>
      <c r="Y248">
        <f t="shared" ca="1" si="91"/>
        <v>0</v>
      </c>
      <c r="Z248" cm="1">
        <f t="array" aca="1" ref="Z248" ca="1">IF(AND(W248=INT(W248),INDIRECT($C248&amp;"!"&amp;"$F"&amp;$D248)&lt;&gt;""),W248+1,ROUNDUP(W248,0))</f>
        <v>0</v>
      </c>
      <c r="AA248">
        <f t="shared" ca="1" si="92"/>
        <v>0</v>
      </c>
      <c r="AB248" t="str">
        <f t="shared" ca="1" si="93"/>
        <v>Oui</v>
      </c>
      <c r="AC248">
        <f t="shared" ca="1" si="94"/>
        <v>0</v>
      </c>
      <c r="AD248" t="str">
        <f t="shared" ca="1" si="86"/>
        <v>Oui</v>
      </c>
      <c r="AE248" t="str">
        <f t="shared" ca="1" si="95"/>
        <v/>
      </c>
      <c r="AF248" t="str">
        <f t="shared" ca="1" si="96"/>
        <v>Non</v>
      </c>
      <c r="AG248" cm="1">
        <f t="array" aca="1" ref="AG248" ca="1">IF(INDIRECT($C248&amp;"!"&amp;"$G"&amp;$D248)-INDIRECT($C248&amp;"!"&amp;"$F"&amp;$D248)&lt;=0.5,0,IF(AND(INDIRECT($C248&amp;"!"&amp;"$F"&amp;$D248)=0,INDIRECT($C247&amp;"!"&amp;"$G"&amp;$D247)=1),X248,INDIRECT($C248&amp;"!"&amp;"$F"&amp;$D248)))</f>
        <v>0</v>
      </c>
      <c r="AH248" cm="1">
        <f t="array" aca="1" ref="AH248" ca="1">IF(INDIRECT($C248&amp;"!"&amp;"$G"&amp;$D248)-INDIRECT($C248&amp;"!"&amp;"$F"&amp;$D248)&lt;=0.5,0,IF(OR(INDIRECT($C248&amp;"!"&amp;"$G"&amp;$D248)=1,AND(INDIRECT($C248&amp;"!"&amp;"$G"&amp;$D248)&lt;&gt;1,INDIRECT($C248&amp;"!"&amp;"$G"&amp;$D248)&gt;Calculs!AG248+0.5)),Calculs!AG248+0.5,INDIRECT($C248&amp;"!"&amp;"$G"&amp;$D248)+ROUND(AG248,0)))</f>
        <v>0</v>
      </c>
      <c r="AI248">
        <f t="shared" ca="1" si="97"/>
        <v>0</v>
      </c>
      <c r="AJ248" cm="1">
        <f t="array" aca="1" ref="AJ248" ca="1">IF(AND(AG248=INT(AG248),INDIRECT($C248&amp;"!"&amp;"$F"&amp;$D248)&lt;&gt;""),AG248+1,ROUNDUP(AG248,0))</f>
        <v>0</v>
      </c>
      <c r="AK248">
        <f t="shared" ca="1" si="98"/>
        <v>0</v>
      </c>
      <c r="AL248" t="str">
        <f t="shared" ca="1" si="99"/>
        <v>Oui</v>
      </c>
      <c r="AM248">
        <f t="shared" ca="1" si="100"/>
        <v>0</v>
      </c>
      <c r="AN248" t="str">
        <f t="shared" ca="1" si="87"/>
        <v>Oui</v>
      </c>
      <c r="AO248" t="str">
        <f t="shared" ca="1" si="101"/>
        <v/>
      </c>
    </row>
    <row r="249" spans="1:41" x14ac:dyDescent="0.25">
      <c r="A249">
        <v>247</v>
      </c>
      <c r="B249">
        <f ca="1">Data!E249</f>
        <v>4</v>
      </c>
      <c r="C249" t="s">
        <v>252</v>
      </c>
      <c r="D249">
        <v>9</v>
      </c>
      <c r="E249" t="str">
        <f t="shared" ca="1" si="37"/>
        <v>Non</v>
      </c>
      <c r="F249" t="str">
        <f ca="1">IF(Data!$D249&gt;=3,"Oui","Non")</f>
        <v>Oui</v>
      </c>
      <c r="G249" s="4" t="str" cm="1">
        <f t="array" aca="1" ref="G249" ca="1">IF(OR(AND(Data!$E249=4,ISBLANK(INDIRECT($C249&amp;"!"&amp;"$D"&amp;$D249&amp;":$I"&amp;$D249))),$E249="Oui"),_xlfn.SWITCH(Informations!$E$10,"Oui",0.5,"Non",0.4,"Erreur"),"NA")</f>
        <v>Erreur</v>
      </c>
      <c r="H249" s="14" t="str" cm="1">
        <f t="array" aca="1" ref="H249" ca="1">_xlfn.SWITCH($G249,"NA",(INDIRECT($C249&amp;"!"&amp;"$E"&amp;$D249))-(INDIRECT($C249&amp;"!"&amp;"$D"&amp;$D249)),0.4,$G249,0.5,$G249,"Erreur","Erreur","Erreur")</f>
        <v>Erreur</v>
      </c>
      <c r="I249" cm="1">
        <f t="array" aca="1" ref="I249" ca="1">IF($G249="NA",INDIRECT($C249&amp;"!"&amp;"$H"&amp;$D249)+INDIRECT($C249&amp;"!"&amp;"$I"&amp;$D249)+INDIRECT($C249&amp;"!"&amp;"$J"&amp;$D249),0)</f>
        <v>0</v>
      </c>
      <c r="J249" cm="1">
        <f t="array" aca="1" ref="J249" ca="1">IF($G249="NA",(INDIRECT($C249&amp;"!"&amp;"$K"&amp;$D249)),0)</f>
        <v>0</v>
      </c>
      <c r="K249" s="4">
        <f t="shared" ca="1" si="89"/>
        <v>0</v>
      </c>
      <c r="L249" s="3">
        <f t="shared" ca="1" si="38"/>
        <v>0</v>
      </c>
      <c r="M249" s="5" cm="1">
        <f t="array" aca="1" ref="M249" ca="1">IF((INDIRECT($C249&amp;"!"&amp;"$D"&amp;$D249))="",,_xlfn.IFS(INDIRECT($C249&amp;"!"&amp;"$E"&amp;$D249)&lt;(1/3),INDIRECT($C249&amp;"!"&amp;"$E"&amp;$D249)-INDIRECT($C249&amp;"!"&amp;"$D"&amp;$D249),INDIRECT($C249&amp;"!"&amp;"$E"&amp;$D249)&gt;=(1/3),Data!$H$3-(INDIRECT($C249&amp;"!"&amp;"$D"&amp;$D249))))+INDIRECT($C249&amp;"!"&amp;"$H"&amp;$D249)</f>
        <v>0</v>
      </c>
      <c r="N249" s="5">
        <f t="shared" ca="1" si="39"/>
        <v>0</v>
      </c>
      <c r="O249" s="6">
        <f t="shared" ca="1" si="40"/>
        <v>0</v>
      </c>
      <c r="P249" s="5" cm="1">
        <f t="array" aca="1" ref="P249" ca="1">IF((INDIRECT($C249&amp;"!"&amp;"$D"&amp;$D249))="",,_xlfn.IFS(INDIRECT($C249&amp;"!"&amp;"$D"&amp;$D249)&gt;(2/3),INDIRECT($C249&amp;"!"&amp;"$E"&amp;$D249)-INDIRECT($C249&amp;"!"&amp;"$D"&amp;$D249),INDIRECT($C249&amp;"!"&amp;"$D"&amp;$D249)&lt;=(2/3),INDIRECT($C249&amp;"!"&amp;"$E"&amp;$D249)-Data!$H$4))+INDIRECT($C249&amp;"!"&amp;"$J"&amp;$D249)</f>
        <v>0</v>
      </c>
      <c r="Q249" s="4">
        <f t="shared" ca="1" si="41"/>
        <v>0</v>
      </c>
      <c r="R249" s="6">
        <f t="shared" ca="1" si="42"/>
        <v>0</v>
      </c>
      <c r="S249" s="4">
        <f ca="1">IF(VLOOKUP(A249,Data!B:E,4)&gt;=2,K249,N249+Q249)</f>
        <v>0</v>
      </c>
      <c r="T249" s="4">
        <f ca="1">IF(VLOOKUP(A249,Data!B:E,4)&gt;=2,,K249-N249-Q249)</f>
        <v>0</v>
      </c>
      <c r="V249" t="str">
        <f t="shared" ca="1" si="90"/>
        <v>Non</v>
      </c>
      <c r="W249" cm="1">
        <f t="array" aca="1" ref="W249" ca="1">_xlfn.IFS(AND(INDIRECT($C249&amp;"!"&amp;"$G"&amp;$D249)-INDIRECT($C249&amp;"!"&amp;"$F"&amp;$D249)&lt;0.5,INDIRECT($C249&amp;"!"&amp;"$G"&amp;$D249)=1,INDIRECT($C250&amp;"!"&amp;"$F"&amp;$D250)=0),0,AND(INDIRECT($C248&amp;"!"&amp;"$G"&amp;$D248)-INDIRECT($C248&amp;"!"&amp;"$F"&amp;$D248)&lt;0.5,INDIRECT($C248&amp;"!"&amp;"$G"&amp;$D248)=1,INDIRECT($C249&amp;"!"&amp;"$F"&amp;$D249)=0),INDIRECT($C248&amp;"!"&amp;"$F"&amp;$D248),AND(INDIRECT($C248&amp;"!"&amp;"$G"&amp;$D248)-INDIRECT($C248&amp;"!"&amp;"$F"&amp;$D248)&lt;=0.5,INDIRECT($C248&amp;"!"&amp;"$G"&amp;$D248)=1,INDIRECT($C249&amp;"!"&amp;"$F"&amp;$D249)=0),Calculs!X248,AND(INDIRECT($C249&amp;"!"&amp;"$F"&amp;$D249)=0,INDIRECT($C248&amp;"!"&amp;"$G"&amp;$D248)=1),AH248,TRUE,INDIRECT($C249&amp;"!"&amp;"$F"&amp;$D249))</f>
        <v>0</v>
      </c>
      <c r="X249" cm="1">
        <f t="array" aca="1" ref="X249" ca="1">IF(AND(INDIRECT($C249&amp;"!"&amp;"$G"&amp;$D249)-INDIRECT($C249&amp;"!"&amp;"$F"&amp;$D249)&lt;0.5,INDIRECT($C249&amp;"!"&amp;"$G"&amp;$D249)=1,INDIRECT($C250&amp;"!"&amp;"$F"&amp;$D250)=0),0,IF(OR(INDIRECT($C249&amp;"!"&amp;"$G"&amp;$D249)=1,AND(INDIRECT($C249&amp;"!"&amp;"$G"&amp;$D249)&lt;&gt;1,INDIRECT($C249&amp;"!"&amp;"$G"&amp;$D249)&gt;Calculs!W249+0.5)),Calculs!W249+0.5,INDIRECT($C249&amp;"!"&amp;"$G"&amp;$D249)+ROUND(W249,0)))</f>
        <v>0</v>
      </c>
      <c r="Y249">
        <f t="shared" ca="1" si="91"/>
        <v>0</v>
      </c>
      <c r="Z249" cm="1">
        <f t="array" aca="1" ref="Z249" ca="1">IF(AND(W249=INT(W249),INDIRECT($C249&amp;"!"&amp;"$F"&amp;$D249)&lt;&gt;""),W249+1,ROUNDUP(W249,0))</f>
        <v>0</v>
      </c>
      <c r="AA249">
        <f t="shared" ca="1" si="92"/>
        <v>0</v>
      </c>
      <c r="AB249" t="str">
        <f t="shared" ca="1" si="93"/>
        <v>Oui</v>
      </c>
      <c r="AC249">
        <f t="shared" ca="1" si="94"/>
        <v>0</v>
      </c>
      <c r="AD249" t="str">
        <f t="shared" ca="1" si="86"/>
        <v>Oui</v>
      </c>
      <c r="AE249" t="str">
        <f t="shared" ca="1" si="95"/>
        <v/>
      </c>
      <c r="AF249" t="str">
        <f t="shared" ca="1" si="96"/>
        <v>Non</v>
      </c>
      <c r="AG249" cm="1">
        <f t="array" aca="1" ref="AG249" ca="1">IF(INDIRECT($C249&amp;"!"&amp;"$G"&amp;$D249)-INDIRECT($C249&amp;"!"&amp;"$F"&amp;$D249)&lt;=0.5,0,IF(AND(INDIRECT($C249&amp;"!"&amp;"$F"&amp;$D249)=0,INDIRECT($C248&amp;"!"&amp;"$G"&amp;$D248)=1),X249,INDIRECT($C249&amp;"!"&amp;"$F"&amp;$D249)))</f>
        <v>0</v>
      </c>
      <c r="AH249" cm="1">
        <f t="array" aca="1" ref="AH249" ca="1">IF(INDIRECT($C249&amp;"!"&amp;"$G"&amp;$D249)-INDIRECT($C249&amp;"!"&amp;"$F"&amp;$D249)&lt;=0.5,0,IF(OR(INDIRECT($C249&amp;"!"&amp;"$G"&amp;$D249)=1,AND(INDIRECT($C249&amp;"!"&amp;"$G"&amp;$D249)&lt;&gt;1,INDIRECT($C249&amp;"!"&amp;"$G"&amp;$D249)&gt;Calculs!AG249+0.5)),Calculs!AG249+0.5,INDIRECT($C249&amp;"!"&amp;"$G"&amp;$D249)+ROUND(AG249,0)))</f>
        <v>0</v>
      </c>
      <c r="AI249">
        <f t="shared" ca="1" si="97"/>
        <v>0</v>
      </c>
      <c r="AJ249" cm="1">
        <f t="array" aca="1" ref="AJ249" ca="1">IF(AND(AG249=INT(AG249),INDIRECT($C249&amp;"!"&amp;"$F"&amp;$D249)&lt;&gt;""),AG249+1,ROUNDUP(AG249,0))</f>
        <v>0</v>
      </c>
      <c r="AK249">
        <f t="shared" ca="1" si="98"/>
        <v>0</v>
      </c>
      <c r="AL249" t="str">
        <f t="shared" ca="1" si="99"/>
        <v>Oui</v>
      </c>
      <c r="AM249">
        <f t="shared" ca="1" si="100"/>
        <v>0</v>
      </c>
      <c r="AN249" t="str">
        <f t="shared" ca="1" si="87"/>
        <v>Oui</v>
      </c>
      <c r="AO249" t="str">
        <f t="shared" ca="1" si="101"/>
        <v/>
      </c>
    </row>
    <row r="250" spans="1:41" x14ac:dyDescent="0.25">
      <c r="A250">
        <v>248</v>
      </c>
      <c r="B250">
        <f ca="1">Data!E250</f>
        <v>1</v>
      </c>
      <c r="C250" t="s">
        <v>252</v>
      </c>
      <c r="D250">
        <v>10</v>
      </c>
      <c r="E250" t="str">
        <f t="shared" ca="1" si="37"/>
        <v>Non</v>
      </c>
      <c r="F250" t="str">
        <f ca="1">IF(Data!$D250&gt;=3,"Oui","Non")</f>
        <v>Non</v>
      </c>
      <c r="G250" s="4" t="str" cm="1">
        <f t="array" aca="1" ref="G250" ca="1">IF(OR(AND(Data!$E250=4,ISBLANK(INDIRECT($C250&amp;"!"&amp;"$D"&amp;$D250&amp;":$I"&amp;$D250))),$E250="Oui"),_xlfn.SWITCH(Informations!$E$10,"Oui",0.5,"Non",0.4,"Erreur"),"NA")</f>
        <v>NA</v>
      </c>
      <c r="H250" s="14" cm="1">
        <f t="array" aca="1" ref="H250" ca="1">_xlfn.SWITCH($G250,"NA",(INDIRECT($C250&amp;"!"&amp;"$E"&amp;$D250))-(INDIRECT($C250&amp;"!"&amp;"$D"&amp;$D250)),0.4,$G250,0.5,$G250,"Erreur","Erreur","Erreur")</f>
        <v>0</v>
      </c>
      <c r="I250" cm="1">
        <f t="array" aca="1" ref="I250" ca="1">IF($G250="NA",INDIRECT($C250&amp;"!"&amp;"$H"&amp;$D250)+INDIRECT($C250&amp;"!"&amp;"$I"&amp;$D250)+INDIRECT($C250&amp;"!"&amp;"$J"&amp;$D250),0)</f>
        <v>0</v>
      </c>
      <c r="J250" cm="1">
        <f t="array" aca="1" ref="J250" ca="1">IF($G250="NA",(INDIRECT($C250&amp;"!"&amp;"$K"&amp;$D250)),0)</f>
        <v>0</v>
      </c>
      <c r="K250" s="4">
        <f t="shared" ca="1" si="89"/>
        <v>0</v>
      </c>
      <c r="L250" s="3">
        <f t="shared" ca="1" si="38"/>
        <v>0</v>
      </c>
      <c r="M250" s="5" cm="1">
        <f t="array" aca="1" ref="M250" ca="1">IF((INDIRECT($C250&amp;"!"&amp;"$D"&amp;$D250))="",,_xlfn.IFS(INDIRECT($C250&amp;"!"&amp;"$E"&amp;$D250)&lt;(1/3),INDIRECT($C250&amp;"!"&amp;"$E"&amp;$D250)-INDIRECT($C250&amp;"!"&amp;"$D"&amp;$D250),INDIRECT($C250&amp;"!"&amp;"$E"&amp;$D250)&gt;=(1/3),Data!$H$3-(INDIRECT($C250&amp;"!"&amp;"$D"&amp;$D250))))+INDIRECT($C250&amp;"!"&amp;"$H"&amp;$D250)</f>
        <v>0</v>
      </c>
      <c r="N250" s="5">
        <f t="shared" ca="1" si="39"/>
        <v>0</v>
      </c>
      <c r="O250" s="6">
        <f t="shared" ca="1" si="40"/>
        <v>0</v>
      </c>
      <c r="P250" s="5" cm="1">
        <f t="array" aca="1" ref="P250" ca="1">IF((INDIRECT($C250&amp;"!"&amp;"$D"&amp;$D250))="",,_xlfn.IFS(INDIRECT($C250&amp;"!"&amp;"$D"&amp;$D250)&gt;(2/3),INDIRECT($C250&amp;"!"&amp;"$E"&amp;$D250)-INDIRECT($C250&amp;"!"&amp;"$D"&amp;$D250),INDIRECT($C250&amp;"!"&amp;"$D"&amp;$D250)&lt;=(2/3),INDIRECT($C250&amp;"!"&amp;"$E"&amp;$D250)-Data!$H$4))+INDIRECT($C250&amp;"!"&amp;"$J"&amp;$D250)</f>
        <v>0</v>
      </c>
      <c r="Q250" s="4">
        <f t="shared" ca="1" si="41"/>
        <v>0</v>
      </c>
      <c r="R250" s="6">
        <f t="shared" ca="1" si="42"/>
        <v>0</v>
      </c>
      <c r="S250" s="4">
        <f ca="1">IF(VLOOKUP(A250,Data!B:E,4)&gt;=2,K250,N250+Q250)</f>
        <v>0</v>
      </c>
      <c r="T250" s="4">
        <f ca="1">IF(VLOOKUP(A250,Data!B:E,4)&gt;=2,,K250-N250-Q250)</f>
        <v>0</v>
      </c>
      <c r="U250" s="4">
        <f t="shared" ref="U250" ca="1" si="109">SUM(K244:K250)</f>
        <v>0</v>
      </c>
      <c r="V250" t="str">
        <f t="shared" ca="1" si="90"/>
        <v>Non</v>
      </c>
      <c r="W250" cm="1">
        <f t="array" aca="1" ref="W250" ca="1">_xlfn.IFS(AND(INDIRECT($C250&amp;"!"&amp;"$G"&amp;$D250)-INDIRECT($C250&amp;"!"&amp;"$F"&amp;$D250)&lt;0.5,INDIRECT($C250&amp;"!"&amp;"$G"&amp;$D250)=1,INDIRECT($C251&amp;"!"&amp;"$F"&amp;$D251)=0),0,AND(INDIRECT($C249&amp;"!"&amp;"$G"&amp;$D249)-INDIRECT($C249&amp;"!"&amp;"$F"&amp;$D249)&lt;0.5,INDIRECT($C249&amp;"!"&amp;"$G"&amp;$D249)=1,INDIRECT($C250&amp;"!"&amp;"$F"&amp;$D250)=0),INDIRECT($C249&amp;"!"&amp;"$F"&amp;$D249),AND(INDIRECT($C249&amp;"!"&amp;"$G"&amp;$D249)-INDIRECT($C249&amp;"!"&amp;"$F"&amp;$D249)&lt;=0.5,INDIRECT($C249&amp;"!"&amp;"$G"&amp;$D249)=1,INDIRECT($C250&amp;"!"&amp;"$F"&amp;$D250)=0),Calculs!X249,AND(INDIRECT($C250&amp;"!"&amp;"$F"&amp;$D250)=0,INDIRECT($C249&amp;"!"&amp;"$G"&amp;$D249)=1),AH249,TRUE,INDIRECT($C250&amp;"!"&amp;"$F"&amp;$D250))</f>
        <v>0</v>
      </c>
      <c r="X250" cm="1">
        <f t="array" aca="1" ref="X250" ca="1">IF(AND(INDIRECT($C250&amp;"!"&amp;"$G"&amp;$D250)-INDIRECT($C250&amp;"!"&amp;"$F"&amp;$D250)&lt;0.5,INDIRECT($C250&amp;"!"&amp;"$G"&amp;$D250)=1,INDIRECT($C251&amp;"!"&amp;"$F"&amp;$D251)=0),0,IF(OR(INDIRECT($C250&amp;"!"&amp;"$G"&amp;$D250)=1,AND(INDIRECT($C250&amp;"!"&amp;"$G"&amp;$D250)&lt;&gt;1,INDIRECT($C250&amp;"!"&amp;"$G"&amp;$D250)&gt;Calculs!W250+0.5)),Calculs!W250+0.5,INDIRECT($C250&amp;"!"&amp;"$G"&amp;$D250)+ROUND(W250,0)))</f>
        <v>0</v>
      </c>
      <c r="Y250">
        <f t="shared" ca="1" si="91"/>
        <v>0</v>
      </c>
      <c r="Z250" cm="1">
        <f t="array" aca="1" ref="Z250" ca="1">IF(AND(W250=INT(W250),INDIRECT($C250&amp;"!"&amp;"$F"&amp;$D250)&lt;&gt;""),W250+1,ROUNDUP(W250,0))</f>
        <v>0</v>
      </c>
      <c r="AA250">
        <f t="shared" ca="1" si="92"/>
        <v>0</v>
      </c>
      <c r="AB250" t="str">
        <f t="shared" ca="1" si="93"/>
        <v>Oui</v>
      </c>
      <c r="AC250">
        <f t="shared" ca="1" si="94"/>
        <v>0</v>
      </c>
      <c r="AD250" t="str">
        <f t="shared" ca="1" si="86"/>
        <v>Oui</v>
      </c>
      <c r="AE250" t="str">
        <f t="shared" ca="1" si="95"/>
        <v/>
      </c>
      <c r="AF250" t="str">
        <f t="shared" ca="1" si="96"/>
        <v>Non</v>
      </c>
      <c r="AG250" cm="1">
        <f t="array" aca="1" ref="AG250" ca="1">IF(INDIRECT($C250&amp;"!"&amp;"$G"&amp;$D250)-INDIRECT($C250&amp;"!"&amp;"$F"&amp;$D250)&lt;=0.5,0,IF(AND(INDIRECT($C250&amp;"!"&amp;"$F"&amp;$D250)=0,INDIRECT($C249&amp;"!"&amp;"$G"&amp;$D249)=1),X250,INDIRECT($C250&amp;"!"&amp;"$F"&amp;$D250)))</f>
        <v>0</v>
      </c>
      <c r="AH250" cm="1">
        <f t="array" aca="1" ref="AH250" ca="1">IF(INDIRECT($C250&amp;"!"&amp;"$G"&amp;$D250)-INDIRECT($C250&amp;"!"&amp;"$F"&amp;$D250)&lt;=0.5,0,IF(OR(INDIRECT($C250&amp;"!"&amp;"$G"&amp;$D250)=1,AND(INDIRECT($C250&amp;"!"&amp;"$G"&amp;$D250)&lt;&gt;1,INDIRECT($C250&amp;"!"&amp;"$G"&amp;$D250)&gt;Calculs!AG250+0.5)),Calculs!AG250+0.5,INDIRECT($C250&amp;"!"&amp;"$G"&amp;$D250)+ROUND(AG250,0)))</f>
        <v>0</v>
      </c>
      <c r="AI250">
        <f t="shared" ca="1" si="97"/>
        <v>0</v>
      </c>
      <c r="AJ250" cm="1">
        <f t="array" aca="1" ref="AJ250" ca="1">IF(AND(AG250=INT(AG250),INDIRECT($C250&amp;"!"&amp;"$F"&amp;$D250)&lt;&gt;""),AG250+1,ROUNDUP(AG250,0))</f>
        <v>0</v>
      </c>
      <c r="AK250">
        <f t="shared" ca="1" si="98"/>
        <v>0</v>
      </c>
      <c r="AL250" t="str">
        <f t="shared" ca="1" si="99"/>
        <v>Oui</v>
      </c>
      <c r="AM250">
        <f t="shared" ca="1" si="100"/>
        <v>0</v>
      </c>
      <c r="AN250" t="str">
        <f t="shared" ca="1" si="87"/>
        <v>Oui</v>
      </c>
      <c r="AO250" t="str">
        <f t="shared" ca="1" si="101"/>
        <v/>
      </c>
    </row>
    <row r="251" spans="1:41" x14ac:dyDescent="0.25">
      <c r="A251">
        <v>249</v>
      </c>
      <c r="B251">
        <f ca="1">Data!E251</f>
        <v>1</v>
      </c>
      <c r="C251" t="s">
        <v>252</v>
      </c>
      <c r="D251">
        <v>11</v>
      </c>
      <c r="E251" t="str">
        <f t="shared" ca="1" si="37"/>
        <v>Non</v>
      </c>
      <c r="F251" t="str">
        <f ca="1">IF(Data!$D251&gt;=3,"Oui","Non")</f>
        <v>Non</v>
      </c>
      <c r="G251" s="4" t="str" cm="1">
        <f t="array" aca="1" ref="G251" ca="1">IF(OR(AND(Data!$E251=4,ISBLANK(INDIRECT($C251&amp;"!"&amp;"$D"&amp;$D251&amp;":$I"&amp;$D251))),$E251="Oui"),_xlfn.SWITCH(Informations!$E$10,"Oui",0.5,"Non",0.4,"Erreur"),"NA")</f>
        <v>NA</v>
      </c>
      <c r="H251" s="14" cm="1">
        <f t="array" aca="1" ref="H251" ca="1">_xlfn.SWITCH($G251,"NA",(INDIRECT($C251&amp;"!"&amp;"$E"&amp;$D251))-(INDIRECT($C251&amp;"!"&amp;"$D"&amp;$D251)),0.4,$G251,0.5,$G251,"Erreur","Erreur","Erreur")</f>
        <v>0</v>
      </c>
      <c r="I251" cm="1">
        <f t="array" aca="1" ref="I251" ca="1">IF($G251="NA",INDIRECT($C251&amp;"!"&amp;"$H"&amp;$D251)+INDIRECT($C251&amp;"!"&amp;"$I"&amp;$D251)+INDIRECT($C251&amp;"!"&amp;"$J"&amp;$D251),0)</f>
        <v>0</v>
      </c>
      <c r="J251" cm="1">
        <f t="array" aca="1" ref="J251" ca="1">IF($G251="NA",(INDIRECT($C251&amp;"!"&amp;"$K"&amp;$D251)),0)</f>
        <v>0</v>
      </c>
      <c r="K251" s="4">
        <f t="shared" ca="1" si="89"/>
        <v>0</v>
      </c>
      <c r="L251" s="3">
        <f t="shared" ca="1" si="38"/>
        <v>0</v>
      </c>
      <c r="M251" s="5" cm="1">
        <f t="array" aca="1" ref="M251" ca="1">IF((INDIRECT($C251&amp;"!"&amp;"$D"&amp;$D251))="",,_xlfn.IFS(INDIRECT($C251&amp;"!"&amp;"$E"&amp;$D251)&lt;(1/3),INDIRECT($C251&amp;"!"&amp;"$E"&amp;$D251)-INDIRECT($C251&amp;"!"&amp;"$D"&amp;$D251),INDIRECT($C251&amp;"!"&amp;"$E"&amp;$D251)&gt;=(1/3),Data!$H$3-(INDIRECT($C251&amp;"!"&amp;"$D"&amp;$D251))))+INDIRECT($C251&amp;"!"&amp;"$H"&amp;$D251)</f>
        <v>0</v>
      </c>
      <c r="N251" s="5">
        <f t="shared" ca="1" si="39"/>
        <v>0</v>
      </c>
      <c r="O251" s="6">
        <f t="shared" ca="1" si="40"/>
        <v>0</v>
      </c>
      <c r="P251" s="5" cm="1">
        <f t="array" aca="1" ref="P251" ca="1">IF((INDIRECT($C251&amp;"!"&amp;"$D"&amp;$D251))="",,_xlfn.IFS(INDIRECT($C251&amp;"!"&amp;"$D"&amp;$D251)&gt;(2/3),INDIRECT($C251&amp;"!"&amp;"$E"&amp;$D251)-INDIRECT($C251&amp;"!"&amp;"$D"&amp;$D251),INDIRECT($C251&amp;"!"&amp;"$D"&amp;$D251)&lt;=(2/3),INDIRECT($C251&amp;"!"&amp;"$E"&amp;$D251)-Data!$H$4))+INDIRECT($C251&amp;"!"&amp;"$J"&amp;$D251)</f>
        <v>0</v>
      </c>
      <c r="Q251" s="4">
        <f t="shared" ca="1" si="41"/>
        <v>0</v>
      </c>
      <c r="R251" s="6">
        <f t="shared" ca="1" si="42"/>
        <v>0</v>
      </c>
      <c r="S251" s="4">
        <f ca="1">IF(VLOOKUP(A251,Data!B:E,4)&gt;=2,K251,N251+Q251)</f>
        <v>0</v>
      </c>
      <c r="T251" s="4">
        <f ca="1">IF(VLOOKUP(A251,Data!B:E,4)&gt;=2,,K251-N251-Q251)</f>
        <v>0</v>
      </c>
      <c r="V251" t="str">
        <f t="shared" ca="1" si="90"/>
        <v>Non</v>
      </c>
      <c r="W251" cm="1">
        <f t="array" aca="1" ref="W251" ca="1">_xlfn.IFS(AND(INDIRECT($C251&amp;"!"&amp;"$G"&amp;$D251)-INDIRECT($C251&amp;"!"&amp;"$F"&amp;$D251)&lt;0.5,INDIRECT($C251&amp;"!"&amp;"$G"&amp;$D251)=1,INDIRECT($C252&amp;"!"&amp;"$F"&amp;$D252)=0),0,AND(INDIRECT($C250&amp;"!"&amp;"$G"&amp;$D250)-INDIRECT($C250&amp;"!"&amp;"$F"&amp;$D250)&lt;0.5,INDIRECT($C250&amp;"!"&amp;"$G"&amp;$D250)=1,INDIRECT($C251&amp;"!"&amp;"$F"&amp;$D251)=0),INDIRECT($C250&amp;"!"&amp;"$F"&amp;$D250),AND(INDIRECT($C250&amp;"!"&amp;"$G"&amp;$D250)-INDIRECT($C250&amp;"!"&amp;"$F"&amp;$D250)&lt;=0.5,INDIRECT($C250&amp;"!"&amp;"$G"&amp;$D250)=1,INDIRECT($C251&amp;"!"&amp;"$F"&amp;$D251)=0),Calculs!X250,AND(INDIRECT($C251&amp;"!"&amp;"$F"&amp;$D251)=0,INDIRECT($C250&amp;"!"&amp;"$G"&amp;$D250)=1),AH250,TRUE,INDIRECT($C251&amp;"!"&amp;"$F"&amp;$D251))</f>
        <v>0</v>
      </c>
      <c r="X251" cm="1">
        <f t="array" aca="1" ref="X251" ca="1">IF(AND(INDIRECT($C251&amp;"!"&amp;"$G"&amp;$D251)-INDIRECT($C251&amp;"!"&amp;"$F"&amp;$D251)&lt;0.5,INDIRECT($C251&amp;"!"&amp;"$G"&amp;$D251)=1,INDIRECT($C252&amp;"!"&amp;"$F"&amp;$D252)=0),0,IF(OR(INDIRECT($C251&amp;"!"&amp;"$G"&amp;$D251)=1,AND(INDIRECT($C251&amp;"!"&amp;"$G"&amp;$D251)&lt;&gt;1,INDIRECT($C251&amp;"!"&amp;"$G"&amp;$D251)&gt;Calculs!W251+0.5)),Calculs!W251+0.5,INDIRECT($C251&amp;"!"&amp;"$G"&amp;$D251)+ROUND(W251,0)))</f>
        <v>0</v>
      </c>
      <c r="Y251">
        <f t="shared" ca="1" si="91"/>
        <v>0</v>
      </c>
      <c r="Z251" cm="1">
        <f t="array" aca="1" ref="Z251" ca="1">IF(AND(W251=INT(W251),INDIRECT($C251&amp;"!"&amp;"$F"&amp;$D251)&lt;&gt;""),W251+1,ROUNDUP(W251,0))</f>
        <v>0</v>
      </c>
      <c r="AA251">
        <f t="shared" ca="1" si="92"/>
        <v>0</v>
      </c>
      <c r="AB251" t="str">
        <f t="shared" ca="1" si="93"/>
        <v>Oui</v>
      </c>
      <c r="AC251">
        <f t="shared" ca="1" si="94"/>
        <v>0</v>
      </c>
      <c r="AD251" t="str">
        <f t="shared" ca="1" si="86"/>
        <v>Oui</v>
      </c>
      <c r="AE251" t="str">
        <f t="shared" ca="1" si="95"/>
        <v/>
      </c>
      <c r="AF251" t="str">
        <f t="shared" ca="1" si="96"/>
        <v>Non</v>
      </c>
      <c r="AG251" cm="1">
        <f t="array" aca="1" ref="AG251" ca="1">IF(INDIRECT($C251&amp;"!"&amp;"$G"&amp;$D251)-INDIRECT($C251&amp;"!"&amp;"$F"&amp;$D251)&lt;=0.5,0,IF(AND(INDIRECT($C251&amp;"!"&amp;"$F"&amp;$D251)=0,INDIRECT($C250&amp;"!"&amp;"$G"&amp;$D250)=1),X251,INDIRECT($C251&amp;"!"&amp;"$F"&amp;$D251)))</f>
        <v>0</v>
      </c>
      <c r="AH251" cm="1">
        <f t="array" aca="1" ref="AH251" ca="1">IF(INDIRECT($C251&amp;"!"&amp;"$G"&amp;$D251)-INDIRECT($C251&amp;"!"&amp;"$F"&amp;$D251)&lt;=0.5,0,IF(OR(INDIRECT($C251&amp;"!"&amp;"$G"&amp;$D251)=1,AND(INDIRECT($C251&amp;"!"&amp;"$G"&amp;$D251)&lt;&gt;1,INDIRECT($C251&amp;"!"&amp;"$G"&amp;$D251)&gt;Calculs!AG251+0.5)),Calculs!AG251+0.5,INDIRECT($C251&amp;"!"&amp;"$G"&amp;$D251)+ROUND(AG251,0)))</f>
        <v>0</v>
      </c>
      <c r="AI251">
        <f t="shared" ca="1" si="97"/>
        <v>0</v>
      </c>
      <c r="AJ251" cm="1">
        <f t="array" aca="1" ref="AJ251" ca="1">IF(AND(AG251=INT(AG251),INDIRECT($C251&amp;"!"&amp;"$F"&amp;$D251)&lt;&gt;""),AG251+1,ROUNDUP(AG251,0))</f>
        <v>0</v>
      </c>
      <c r="AK251">
        <f t="shared" ca="1" si="98"/>
        <v>0</v>
      </c>
      <c r="AL251" t="str">
        <f t="shared" ca="1" si="99"/>
        <v>Oui</v>
      </c>
      <c r="AM251">
        <f t="shared" ca="1" si="100"/>
        <v>0</v>
      </c>
      <c r="AN251" t="str">
        <f t="shared" ca="1" si="87"/>
        <v>Oui</v>
      </c>
      <c r="AO251" t="str">
        <f t="shared" ca="1" si="101"/>
        <v/>
      </c>
    </row>
    <row r="252" spans="1:41" x14ac:dyDescent="0.25">
      <c r="A252">
        <v>250</v>
      </c>
      <c r="B252">
        <f ca="1">Data!E252</f>
        <v>1</v>
      </c>
      <c r="C252" t="s">
        <v>252</v>
      </c>
      <c r="D252">
        <v>12</v>
      </c>
      <c r="E252" t="str">
        <f t="shared" ca="1" si="37"/>
        <v>Non</v>
      </c>
      <c r="F252" t="str">
        <f ca="1">IF(Data!$D252&gt;=3,"Oui","Non")</f>
        <v>Non</v>
      </c>
      <c r="G252" s="4" t="str" cm="1">
        <f t="array" aca="1" ref="G252" ca="1">IF(OR(AND(Data!$E252=4,ISBLANK(INDIRECT($C252&amp;"!"&amp;"$D"&amp;$D252&amp;":$I"&amp;$D252))),$E252="Oui"),_xlfn.SWITCH(Informations!$E$10,"Oui",0.5,"Non",0.4,"Erreur"),"NA")</f>
        <v>NA</v>
      </c>
      <c r="H252" s="14" cm="1">
        <f t="array" aca="1" ref="H252" ca="1">_xlfn.SWITCH($G252,"NA",(INDIRECT($C252&amp;"!"&amp;"$E"&amp;$D252))-(INDIRECT($C252&amp;"!"&amp;"$D"&amp;$D252)),0.4,$G252,0.5,$G252,"Erreur","Erreur","Erreur")</f>
        <v>0</v>
      </c>
      <c r="I252" cm="1">
        <f t="array" aca="1" ref="I252" ca="1">IF($G252="NA",INDIRECT($C252&amp;"!"&amp;"$H"&amp;$D252)+INDIRECT($C252&amp;"!"&amp;"$I"&amp;$D252)+INDIRECT($C252&amp;"!"&amp;"$J"&amp;$D252),0)</f>
        <v>0</v>
      </c>
      <c r="J252" cm="1">
        <f t="array" aca="1" ref="J252" ca="1">IF($G252="NA",(INDIRECT($C252&amp;"!"&amp;"$K"&amp;$D252)),0)</f>
        <v>0</v>
      </c>
      <c r="K252" s="4">
        <f t="shared" ca="1" si="89"/>
        <v>0</v>
      </c>
      <c r="L252" s="3">
        <f t="shared" ca="1" si="38"/>
        <v>0</v>
      </c>
      <c r="M252" s="5" cm="1">
        <f t="array" aca="1" ref="M252" ca="1">IF((INDIRECT($C252&amp;"!"&amp;"$D"&amp;$D252))="",,_xlfn.IFS(INDIRECT($C252&amp;"!"&amp;"$E"&amp;$D252)&lt;(1/3),INDIRECT($C252&amp;"!"&amp;"$E"&amp;$D252)-INDIRECT($C252&amp;"!"&amp;"$D"&amp;$D252),INDIRECT($C252&amp;"!"&amp;"$E"&amp;$D252)&gt;=(1/3),Data!$H$3-(INDIRECT($C252&amp;"!"&amp;"$D"&amp;$D252))))+INDIRECT($C252&amp;"!"&amp;"$H"&amp;$D252)</f>
        <v>0</v>
      </c>
      <c r="N252" s="5">
        <f t="shared" ca="1" si="39"/>
        <v>0</v>
      </c>
      <c r="O252" s="6">
        <f t="shared" ca="1" si="40"/>
        <v>0</v>
      </c>
      <c r="P252" s="5" cm="1">
        <f t="array" aca="1" ref="P252" ca="1">IF((INDIRECT($C252&amp;"!"&amp;"$D"&amp;$D252))="",,_xlfn.IFS(INDIRECT($C252&amp;"!"&amp;"$D"&amp;$D252)&gt;(2/3),INDIRECT($C252&amp;"!"&amp;"$E"&amp;$D252)-INDIRECT($C252&amp;"!"&amp;"$D"&amp;$D252),INDIRECT($C252&amp;"!"&amp;"$D"&amp;$D252)&lt;=(2/3),INDIRECT($C252&amp;"!"&amp;"$E"&amp;$D252)-Data!$H$4))+INDIRECT($C252&amp;"!"&amp;"$J"&amp;$D252)</f>
        <v>0</v>
      </c>
      <c r="Q252" s="4">
        <f t="shared" ca="1" si="41"/>
        <v>0</v>
      </c>
      <c r="R252" s="6">
        <f t="shared" ca="1" si="42"/>
        <v>0</v>
      </c>
      <c r="S252" s="4">
        <f ca="1">IF(VLOOKUP(A252,Data!B:E,4)&gt;=2,K252,N252+Q252)</f>
        <v>0</v>
      </c>
      <c r="T252" s="4">
        <f ca="1">IF(VLOOKUP(A252,Data!B:E,4)&gt;=2,,K252-N252-Q252)</f>
        <v>0</v>
      </c>
      <c r="V252" t="str">
        <f t="shared" ca="1" si="90"/>
        <v>Non</v>
      </c>
      <c r="W252" cm="1">
        <f t="array" aca="1" ref="W252" ca="1">_xlfn.IFS(AND(INDIRECT($C252&amp;"!"&amp;"$G"&amp;$D252)-INDIRECT($C252&amp;"!"&amp;"$F"&amp;$D252)&lt;0.5,INDIRECT($C252&amp;"!"&amp;"$G"&amp;$D252)=1,INDIRECT($C253&amp;"!"&amp;"$F"&amp;$D253)=0),0,AND(INDIRECT($C251&amp;"!"&amp;"$G"&amp;$D251)-INDIRECT($C251&amp;"!"&amp;"$F"&amp;$D251)&lt;0.5,INDIRECT($C251&amp;"!"&amp;"$G"&amp;$D251)=1,INDIRECT($C252&amp;"!"&amp;"$F"&amp;$D252)=0),INDIRECT($C251&amp;"!"&amp;"$F"&amp;$D251),AND(INDIRECT($C251&amp;"!"&amp;"$G"&amp;$D251)-INDIRECT($C251&amp;"!"&amp;"$F"&amp;$D251)&lt;=0.5,INDIRECT($C251&amp;"!"&amp;"$G"&amp;$D251)=1,INDIRECT($C252&amp;"!"&amp;"$F"&amp;$D252)=0),Calculs!X251,AND(INDIRECT($C252&amp;"!"&amp;"$F"&amp;$D252)=0,INDIRECT($C251&amp;"!"&amp;"$G"&amp;$D251)=1),AH251,TRUE,INDIRECT($C252&amp;"!"&amp;"$F"&amp;$D252))</f>
        <v>0</v>
      </c>
      <c r="X252" cm="1">
        <f t="array" aca="1" ref="X252" ca="1">IF(AND(INDIRECT($C252&amp;"!"&amp;"$G"&amp;$D252)-INDIRECT($C252&amp;"!"&amp;"$F"&amp;$D252)&lt;0.5,INDIRECT($C252&amp;"!"&amp;"$G"&amp;$D252)=1,INDIRECT($C253&amp;"!"&amp;"$F"&amp;$D253)=0),0,IF(OR(INDIRECT($C252&amp;"!"&amp;"$G"&amp;$D252)=1,AND(INDIRECT($C252&amp;"!"&amp;"$G"&amp;$D252)&lt;&gt;1,INDIRECT($C252&amp;"!"&amp;"$G"&amp;$D252)&gt;Calculs!W252+0.5)),Calculs!W252+0.5,INDIRECT($C252&amp;"!"&amp;"$G"&amp;$D252)+ROUND(W252,0)))</f>
        <v>0</v>
      </c>
      <c r="Y252">
        <f t="shared" ca="1" si="91"/>
        <v>0</v>
      </c>
      <c r="Z252" cm="1">
        <f t="array" aca="1" ref="Z252" ca="1">IF(AND(W252=INT(W252),INDIRECT($C252&amp;"!"&amp;"$F"&amp;$D252)&lt;&gt;""),W252+1,ROUNDUP(W252,0))</f>
        <v>0</v>
      </c>
      <c r="AA252">
        <f t="shared" ca="1" si="92"/>
        <v>0</v>
      </c>
      <c r="AB252" t="str">
        <f t="shared" ca="1" si="93"/>
        <v>Oui</v>
      </c>
      <c r="AC252">
        <f t="shared" ca="1" si="94"/>
        <v>0</v>
      </c>
      <c r="AD252" t="str">
        <f t="shared" ca="1" si="86"/>
        <v>Oui</v>
      </c>
      <c r="AE252" t="str">
        <f t="shared" ca="1" si="95"/>
        <v/>
      </c>
      <c r="AF252" t="str">
        <f t="shared" ca="1" si="96"/>
        <v>Non</v>
      </c>
      <c r="AG252" cm="1">
        <f t="array" aca="1" ref="AG252" ca="1">IF(INDIRECT($C252&amp;"!"&amp;"$G"&amp;$D252)-INDIRECT($C252&amp;"!"&amp;"$F"&amp;$D252)&lt;=0.5,0,IF(AND(INDIRECT($C252&amp;"!"&amp;"$F"&amp;$D252)=0,INDIRECT($C251&amp;"!"&amp;"$G"&amp;$D251)=1),X252,INDIRECT($C252&amp;"!"&amp;"$F"&amp;$D252)))</f>
        <v>0</v>
      </c>
      <c r="AH252" cm="1">
        <f t="array" aca="1" ref="AH252" ca="1">IF(INDIRECT($C252&amp;"!"&amp;"$G"&amp;$D252)-INDIRECT($C252&amp;"!"&amp;"$F"&amp;$D252)&lt;=0.5,0,IF(OR(INDIRECT($C252&amp;"!"&amp;"$G"&amp;$D252)=1,AND(INDIRECT($C252&amp;"!"&amp;"$G"&amp;$D252)&lt;&gt;1,INDIRECT($C252&amp;"!"&amp;"$G"&amp;$D252)&gt;Calculs!AG252+0.5)),Calculs!AG252+0.5,INDIRECT($C252&amp;"!"&amp;"$G"&amp;$D252)+ROUND(AG252,0)))</f>
        <v>0</v>
      </c>
      <c r="AI252">
        <f t="shared" ca="1" si="97"/>
        <v>0</v>
      </c>
      <c r="AJ252" cm="1">
        <f t="array" aca="1" ref="AJ252" ca="1">IF(AND(AG252=INT(AG252),INDIRECT($C252&amp;"!"&amp;"$F"&amp;$D252)&lt;&gt;""),AG252+1,ROUNDUP(AG252,0))</f>
        <v>0</v>
      </c>
      <c r="AK252">
        <f t="shared" ca="1" si="98"/>
        <v>0</v>
      </c>
      <c r="AL252" t="str">
        <f t="shared" ca="1" si="99"/>
        <v>Oui</v>
      </c>
      <c r="AM252">
        <f t="shared" ca="1" si="100"/>
        <v>0</v>
      </c>
      <c r="AN252" t="str">
        <f t="shared" ca="1" si="87"/>
        <v>Oui</v>
      </c>
      <c r="AO252" t="str">
        <f t="shared" ca="1" si="101"/>
        <v/>
      </c>
    </row>
    <row r="253" spans="1:41" x14ac:dyDescent="0.25">
      <c r="A253">
        <v>251</v>
      </c>
      <c r="B253">
        <f ca="1">Data!E253</f>
        <v>1</v>
      </c>
      <c r="C253" t="s">
        <v>252</v>
      </c>
      <c r="D253">
        <v>13</v>
      </c>
      <c r="E253" t="str">
        <f t="shared" ca="1" si="37"/>
        <v>Non</v>
      </c>
      <c r="F253" t="str">
        <f ca="1">IF(Data!$D253&gt;=3,"Oui","Non")</f>
        <v>Non</v>
      </c>
      <c r="G253" s="4" t="str" cm="1">
        <f t="array" aca="1" ref="G253" ca="1">IF(OR(AND(Data!$E253=4,ISBLANK(INDIRECT($C253&amp;"!"&amp;"$D"&amp;$D253&amp;":$I"&amp;$D253))),$E253="Oui"),_xlfn.SWITCH(Informations!$E$10,"Oui",0.5,"Non",0.4,"Erreur"),"NA")</f>
        <v>NA</v>
      </c>
      <c r="H253" s="14" cm="1">
        <f t="array" aca="1" ref="H253" ca="1">_xlfn.SWITCH($G253,"NA",(INDIRECT($C253&amp;"!"&amp;"$E"&amp;$D253))-(INDIRECT($C253&amp;"!"&amp;"$D"&amp;$D253)),0.4,$G253,0.5,$G253,"Erreur","Erreur","Erreur")</f>
        <v>0</v>
      </c>
      <c r="I253" cm="1">
        <f t="array" aca="1" ref="I253" ca="1">IF($G253="NA",INDIRECT($C253&amp;"!"&amp;"$H"&amp;$D253)+INDIRECT($C253&amp;"!"&amp;"$I"&amp;$D253)+INDIRECT($C253&amp;"!"&amp;"$J"&amp;$D253),0)</f>
        <v>0</v>
      </c>
      <c r="J253" cm="1">
        <f t="array" aca="1" ref="J253" ca="1">IF($G253="NA",(INDIRECT($C253&amp;"!"&amp;"$K"&amp;$D253)),0)</f>
        <v>0</v>
      </c>
      <c r="K253" s="4">
        <f t="shared" ca="1" si="89"/>
        <v>0</v>
      </c>
      <c r="L253" s="3">
        <f t="shared" ca="1" si="38"/>
        <v>0</v>
      </c>
      <c r="M253" s="5" cm="1">
        <f t="array" aca="1" ref="M253" ca="1">IF((INDIRECT($C253&amp;"!"&amp;"$D"&amp;$D253))="",,_xlfn.IFS(INDIRECT($C253&amp;"!"&amp;"$E"&amp;$D253)&lt;(1/3),INDIRECT($C253&amp;"!"&amp;"$E"&amp;$D253)-INDIRECT($C253&amp;"!"&amp;"$D"&amp;$D253),INDIRECT($C253&amp;"!"&amp;"$E"&amp;$D253)&gt;=(1/3),Data!$H$3-(INDIRECT($C253&amp;"!"&amp;"$D"&amp;$D253))))+INDIRECT($C253&amp;"!"&amp;"$H"&amp;$D253)</f>
        <v>0</v>
      </c>
      <c r="N253" s="5">
        <f t="shared" ca="1" si="39"/>
        <v>0</v>
      </c>
      <c r="O253" s="6">
        <f t="shared" ca="1" si="40"/>
        <v>0</v>
      </c>
      <c r="P253" s="5" cm="1">
        <f t="array" aca="1" ref="P253" ca="1">IF((INDIRECT($C253&amp;"!"&amp;"$D"&amp;$D253))="",,_xlfn.IFS(INDIRECT($C253&amp;"!"&amp;"$D"&amp;$D253)&gt;(2/3),INDIRECT($C253&amp;"!"&amp;"$E"&amp;$D253)-INDIRECT($C253&amp;"!"&amp;"$D"&amp;$D253),INDIRECT($C253&amp;"!"&amp;"$D"&amp;$D253)&lt;=(2/3),INDIRECT($C253&amp;"!"&amp;"$E"&amp;$D253)-Data!$H$4))+INDIRECT($C253&amp;"!"&amp;"$J"&amp;$D253)</f>
        <v>0</v>
      </c>
      <c r="Q253" s="4">
        <f t="shared" ca="1" si="41"/>
        <v>0</v>
      </c>
      <c r="R253" s="6">
        <f t="shared" ca="1" si="42"/>
        <v>0</v>
      </c>
      <c r="S253" s="4">
        <f ca="1">IF(VLOOKUP(A253,Data!B:E,4)&gt;=2,K253,N253+Q253)</f>
        <v>0</v>
      </c>
      <c r="T253" s="4">
        <f ca="1">IF(VLOOKUP(A253,Data!B:E,4)&gt;=2,,K253-N253-Q253)</f>
        <v>0</v>
      </c>
      <c r="V253" t="str">
        <f t="shared" ca="1" si="90"/>
        <v>Non</v>
      </c>
      <c r="W253" cm="1">
        <f t="array" aca="1" ref="W253" ca="1">_xlfn.IFS(AND(INDIRECT($C253&amp;"!"&amp;"$G"&amp;$D253)-INDIRECT($C253&amp;"!"&amp;"$F"&amp;$D253)&lt;0.5,INDIRECT($C253&amp;"!"&amp;"$G"&amp;$D253)=1,INDIRECT($C254&amp;"!"&amp;"$F"&amp;$D254)=0),0,AND(INDIRECT($C252&amp;"!"&amp;"$G"&amp;$D252)-INDIRECT($C252&amp;"!"&amp;"$F"&amp;$D252)&lt;0.5,INDIRECT($C252&amp;"!"&amp;"$G"&amp;$D252)=1,INDIRECT($C253&amp;"!"&amp;"$F"&amp;$D253)=0),INDIRECT($C252&amp;"!"&amp;"$F"&amp;$D252),AND(INDIRECT($C252&amp;"!"&amp;"$G"&amp;$D252)-INDIRECT($C252&amp;"!"&amp;"$F"&amp;$D252)&lt;=0.5,INDIRECT($C252&amp;"!"&amp;"$G"&amp;$D252)=1,INDIRECT($C253&amp;"!"&amp;"$F"&amp;$D253)=0),Calculs!X252,AND(INDIRECT($C253&amp;"!"&amp;"$F"&amp;$D253)=0,INDIRECT($C252&amp;"!"&amp;"$G"&amp;$D252)=1),AH252,TRUE,INDIRECT($C253&amp;"!"&amp;"$F"&amp;$D253))</f>
        <v>0</v>
      </c>
      <c r="X253" cm="1">
        <f t="array" aca="1" ref="X253" ca="1">IF(AND(INDIRECT($C253&amp;"!"&amp;"$G"&amp;$D253)-INDIRECT($C253&amp;"!"&amp;"$F"&amp;$D253)&lt;0.5,INDIRECT($C253&amp;"!"&amp;"$G"&amp;$D253)=1,INDIRECT($C254&amp;"!"&amp;"$F"&amp;$D254)=0),0,IF(OR(INDIRECT($C253&amp;"!"&amp;"$G"&amp;$D253)=1,AND(INDIRECT($C253&amp;"!"&amp;"$G"&amp;$D253)&lt;&gt;1,INDIRECT($C253&amp;"!"&amp;"$G"&amp;$D253)&gt;Calculs!W253+0.5)),Calculs!W253+0.5,INDIRECT($C253&amp;"!"&amp;"$G"&amp;$D253)+ROUND(W253,0)))</f>
        <v>0</v>
      </c>
      <c r="Y253">
        <f t="shared" ca="1" si="91"/>
        <v>0</v>
      </c>
      <c r="Z253" cm="1">
        <f t="array" aca="1" ref="Z253" ca="1">IF(AND(W253=INT(W253),INDIRECT($C253&amp;"!"&amp;"$F"&amp;$D253)&lt;&gt;""),W253+1,ROUNDUP(W253,0))</f>
        <v>0</v>
      </c>
      <c r="AA253">
        <f t="shared" ca="1" si="92"/>
        <v>0</v>
      </c>
      <c r="AB253" t="str">
        <f t="shared" ca="1" si="93"/>
        <v>Oui</v>
      </c>
      <c r="AC253">
        <f t="shared" ca="1" si="94"/>
        <v>0</v>
      </c>
      <c r="AD253" t="str">
        <f t="shared" ref="AD253:AD316" ca="1" si="110">IF(OR(AC253&gt;=(20/24),AC253&lt;=(1/3)),"Oui","Non")</f>
        <v>Oui</v>
      </c>
      <c r="AE253" t="str">
        <f t="shared" ca="1" si="95"/>
        <v/>
      </c>
      <c r="AF253" t="str">
        <f t="shared" ca="1" si="96"/>
        <v>Non</v>
      </c>
      <c r="AG253" cm="1">
        <f t="array" aca="1" ref="AG253" ca="1">IF(INDIRECT($C253&amp;"!"&amp;"$G"&amp;$D253)-INDIRECT($C253&amp;"!"&amp;"$F"&amp;$D253)&lt;=0.5,0,IF(AND(INDIRECT($C253&amp;"!"&amp;"$F"&amp;$D253)=0,INDIRECT($C252&amp;"!"&amp;"$G"&amp;$D252)=1),X253,INDIRECT($C253&amp;"!"&amp;"$F"&amp;$D253)))</f>
        <v>0</v>
      </c>
      <c r="AH253" cm="1">
        <f t="array" aca="1" ref="AH253" ca="1">IF(INDIRECT($C253&amp;"!"&amp;"$G"&amp;$D253)-INDIRECT($C253&amp;"!"&amp;"$F"&amp;$D253)&lt;=0.5,0,IF(OR(INDIRECT($C253&amp;"!"&amp;"$G"&amp;$D253)=1,AND(INDIRECT($C253&amp;"!"&amp;"$G"&amp;$D253)&lt;&gt;1,INDIRECT($C253&amp;"!"&amp;"$G"&amp;$D253)&gt;Calculs!AG253+0.5)),Calculs!AG253+0.5,INDIRECT($C253&amp;"!"&amp;"$G"&amp;$D253)+ROUND(AG253,0)))</f>
        <v>0</v>
      </c>
      <c r="AI253">
        <f t="shared" ca="1" si="97"/>
        <v>0</v>
      </c>
      <c r="AJ253" cm="1">
        <f t="array" aca="1" ref="AJ253" ca="1">IF(AND(AG253=INT(AG253),INDIRECT($C253&amp;"!"&amp;"$F"&amp;$D253)&lt;&gt;""),AG253+1,ROUNDUP(AG253,0))</f>
        <v>0</v>
      </c>
      <c r="AK253">
        <f t="shared" ca="1" si="98"/>
        <v>0</v>
      </c>
      <c r="AL253" t="str">
        <f t="shared" ca="1" si="99"/>
        <v>Oui</v>
      </c>
      <c r="AM253">
        <f t="shared" ca="1" si="100"/>
        <v>0</v>
      </c>
      <c r="AN253" t="str">
        <f t="shared" ref="AN253:AN316" ca="1" si="111">IF(OR(AM253&gt;=(20/24),AM253&lt;=(1/3)),"Oui","Non")</f>
        <v>Oui</v>
      </c>
      <c r="AO253" t="str">
        <f t="shared" ca="1" si="101"/>
        <v/>
      </c>
    </row>
    <row r="254" spans="1:41" x14ac:dyDescent="0.25">
      <c r="A254">
        <v>252</v>
      </c>
      <c r="B254">
        <f ca="1">Data!E254</f>
        <v>2</v>
      </c>
      <c r="C254" t="s">
        <v>252</v>
      </c>
      <c r="D254">
        <v>14</v>
      </c>
      <c r="E254" t="str">
        <f t="shared" ca="1" si="37"/>
        <v>Non</v>
      </c>
      <c r="F254" t="str">
        <f ca="1">IF(Data!$D254&gt;=3,"Oui","Non")</f>
        <v>Non</v>
      </c>
      <c r="G254" s="4" t="str" cm="1">
        <f t="array" aca="1" ref="G254" ca="1">IF(OR(AND(Data!$E254=4,ISBLANK(INDIRECT($C254&amp;"!"&amp;"$D"&amp;$D254&amp;":$I"&amp;$D254))),$E254="Oui"),_xlfn.SWITCH(Informations!$E$10,"Oui",0.5,"Non",0.4,"Erreur"),"NA")</f>
        <v>NA</v>
      </c>
      <c r="H254" s="14" cm="1">
        <f t="array" aca="1" ref="H254" ca="1">_xlfn.SWITCH($G254,"NA",(INDIRECT($C254&amp;"!"&amp;"$E"&amp;$D254))-(INDIRECT($C254&amp;"!"&amp;"$D"&amp;$D254)),0.4,$G254,0.5,$G254,"Erreur","Erreur","Erreur")</f>
        <v>0</v>
      </c>
      <c r="I254" cm="1">
        <f t="array" aca="1" ref="I254" ca="1">IF($G254="NA",INDIRECT($C254&amp;"!"&amp;"$H"&amp;$D254)+INDIRECT($C254&amp;"!"&amp;"$I"&amp;$D254)+INDIRECT($C254&amp;"!"&amp;"$J"&amp;$D254),0)</f>
        <v>0</v>
      </c>
      <c r="J254" cm="1">
        <f t="array" aca="1" ref="J254" ca="1">IF($G254="NA",(INDIRECT($C254&amp;"!"&amp;"$K"&amp;$D254)),0)</f>
        <v>0</v>
      </c>
      <c r="K254" s="4">
        <f t="shared" ca="1" si="89"/>
        <v>0</v>
      </c>
      <c r="L254" s="3">
        <f t="shared" ca="1" si="38"/>
        <v>0</v>
      </c>
      <c r="M254" s="5" cm="1">
        <f t="array" aca="1" ref="M254" ca="1">IF((INDIRECT($C254&amp;"!"&amp;"$D"&amp;$D254))="",,_xlfn.IFS(INDIRECT($C254&amp;"!"&amp;"$E"&amp;$D254)&lt;(1/3),INDIRECT($C254&amp;"!"&amp;"$E"&amp;$D254)-INDIRECT($C254&amp;"!"&amp;"$D"&amp;$D254),INDIRECT($C254&amp;"!"&amp;"$E"&amp;$D254)&gt;=(1/3),Data!$H$3-(INDIRECT($C254&amp;"!"&amp;"$D"&amp;$D254))))+INDIRECT($C254&amp;"!"&amp;"$H"&amp;$D254)</f>
        <v>0</v>
      </c>
      <c r="N254" s="5">
        <f t="shared" ca="1" si="39"/>
        <v>0</v>
      </c>
      <c r="O254" s="6">
        <f t="shared" ca="1" si="40"/>
        <v>0</v>
      </c>
      <c r="P254" s="5" cm="1">
        <f t="array" aca="1" ref="P254" ca="1">IF((INDIRECT($C254&amp;"!"&amp;"$D"&amp;$D254))="",,_xlfn.IFS(INDIRECT($C254&amp;"!"&amp;"$D"&amp;$D254)&gt;(2/3),INDIRECT($C254&amp;"!"&amp;"$E"&amp;$D254)-INDIRECT($C254&amp;"!"&amp;"$D"&amp;$D254),INDIRECT($C254&amp;"!"&amp;"$D"&amp;$D254)&lt;=(2/3),INDIRECT($C254&amp;"!"&amp;"$E"&amp;$D254)-Data!$H$4))+INDIRECT($C254&amp;"!"&amp;"$J"&amp;$D254)</f>
        <v>0</v>
      </c>
      <c r="Q254" s="4">
        <f t="shared" ca="1" si="41"/>
        <v>0</v>
      </c>
      <c r="R254" s="6">
        <f t="shared" ca="1" si="42"/>
        <v>0</v>
      </c>
      <c r="S254" s="4">
        <f ca="1">IF(VLOOKUP(A254,Data!B:E,4)&gt;=2,K254,N254+Q254)</f>
        <v>0</v>
      </c>
      <c r="T254" s="4">
        <f ca="1">IF(VLOOKUP(A254,Data!B:E,4)&gt;=2,,K254-N254-Q254)</f>
        <v>0</v>
      </c>
      <c r="V254" t="str">
        <f t="shared" ca="1" si="90"/>
        <v>Non</v>
      </c>
      <c r="W254" cm="1">
        <f t="array" aca="1" ref="W254" ca="1">_xlfn.IFS(AND(INDIRECT($C254&amp;"!"&amp;"$G"&amp;$D254)-INDIRECT($C254&amp;"!"&amp;"$F"&amp;$D254)&lt;0.5,INDIRECT($C254&amp;"!"&amp;"$G"&amp;$D254)=1,INDIRECT($C255&amp;"!"&amp;"$F"&amp;$D255)=0),0,AND(INDIRECT($C253&amp;"!"&amp;"$G"&amp;$D253)-INDIRECT($C253&amp;"!"&amp;"$F"&amp;$D253)&lt;0.5,INDIRECT($C253&amp;"!"&amp;"$G"&amp;$D253)=1,INDIRECT($C254&amp;"!"&amp;"$F"&amp;$D254)=0),INDIRECT($C253&amp;"!"&amp;"$F"&amp;$D253),AND(INDIRECT($C253&amp;"!"&amp;"$G"&amp;$D253)-INDIRECT($C253&amp;"!"&amp;"$F"&amp;$D253)&lt;=0.5,INDIRECT($C253&amp;"!"&amp;"$G"&amp;$D253)=1,INDIRECT($C254&amp;"!"&amp;"$F"&amp;$D254)=0),Calculs!X253,AND(INDIRECT($C254&amp;"!"&amp;"$F"&amp;$D254)=0,INDIRECT($C253&amp;"!"&amp;"$G"&amp;$D253)=1),AH253,TRUE,INDIRECT($C254&amp;"!"&amp;"$F"&amp;$D254))</f>
        <v>0</v>
      </c>
      <c r="X254" cm="1">
        <f t="array" aca="1" ref="X254" ca="1">IF(AND(INDIRECT($C254&amp;"!"&amp;"$G"&amp;$D254)-INDIRECT($C254&amp;"!"&amp;"$F"&amp;$D254)&lt;0.5,INDIRECT($C254&amp;"!"&amp;"$G"&amp;$D254)=1,INDIRECT($C255&amp;"!"&amp;"$F"&amp;$D255)=0),0,IF(OR(INDIRECT($C254&amp;"!"&amp;"$G"&amp;$D254)=1,AND(INDIRECT($C254&amp;"!"&amp;"$G"&amp;$D254)&lt;&gt;1,INDIRECT($C254&amp;"!"&amp;"$G"&amp;$D254)&gt;Calculs!W254+0.5)),Calculs!W254+0.5,INDIRECT($C254&amp;"!"&amp;"$G"&amp;$D254)+ROUND(W254,0)))</f>
        <v>0</v>
      </c>
      <c r="Y254">
        <f t="shared" ca="1" si="91"/>
        <v>0</v>
      </c>
      <c r="Z254" cm="1">
        <f t="array" aca="1" ref="Z254" ca="1">IF(AND(W254=INT(W254),INDIRECT($C254&amp;"!"&amp;"$F"&amp;$D254)&lt;&gt;""),W254+1,ROUNDUP(W254,0))</f>
        <v>0</v>
      </c>
      <c r="AA254">
        <f t="shared" ca="1" si="92"/>
        <v>0</v>
      </c>
      <c r="AB254" t="str">
        <f t="shared" ca="1" si="93"/>
        <v>Oui</v>
      </c>
      <c r="AC254">
        <f t="shared" ca="1" si="94"/>
        <v>0</v>
      </c>
      <c r="AD254" t="str">
        <f t="shared" ca="1" si="110"/>
        <v>Oui</v>
      </c>
      <c r="AE254" t="str">
        <f t="shared" ca="1" si="95"/>
        <v/>
      </c>
      <c r="AF254" t="str">
        <f t="shared" ca="1" si="96"/>
        <v>Non</v>
      </c>
      <c r="AG254" cm="1">
        <f t="array" aca="1" ref="AG254" ca="1">IF(INDIRECT($C254&amp;"!"&amp;"$G"&amp;$D254)-INDIRECT($C254&amp;"!"&amp;"$F"&amp;$D254)&lt;=0.5,0,IF(AND(INDIRECT($C254&amp;"!"&amp;"$F"&amp;$D254)=0,INDIRECT($C253&amp;"!"&amp;"$G"&amp;$D253)=1),X254,INDIRECT($C254&amp;"!"&amp;"$F"&amp;$D254)))</f>
        <v>0</v>
      </c>
      <c r="AH254" cm="1">
        <f t="array" aca="1" ref="AH254" ca="1">IF(INDIRECT($C254&amp;"!"&amp;"$G"&amp;$D254)-INDIRECT($C254&amp;"!"&amp;"$F"&amp;$D254)&lt;=0.5,0,IF(OR(INDIRECT($C254&amp;"!"&amp;"$G"&amp;$D254)=1,AND(INDIRECT($C254&amp;"!"&amp;"$G"&amp;$D254)&lt;&gt;1,INDIRECT($C254&amp;"!"&amp;"$G"&amp;$D254)&gt;Calculs!AG254+0.5)),Calculs!AG254+0.5,INDIRECT($C254&amp;"!"&amp;"$G"&amp;$D254)+ROUND(AG254,0)))</f>
        <v>0</v>
      </c>
      <c r="AI254">
        <f t="shared" ca="1" si="97"/>
        <v>0</v>
      </c>
      <c r="AJ254" cm="1">
        <f t="array" aca="1" ref="AJ254" ca="1">IF(AND(AG254=INT(AG254),INDIRECT($C254&amp;"!"&amp;"$F"&amp;$D254)&lt;&gt;""),AG254+1,ROUNDUP(AG254,0))</f>
        <v>0</v>
      </c>
      <c r="AK254">
        <f t="shared" ca="1" si="98"/>
        <v>0</v>
      </c>
      <c r="AL254" t="str">
        <f t="shared" ca="1" si="99"/>
        <v>Oui</v>
      </c>
      <c r="AM254">
        <f t="shared" ca="1" si="100"/>
        <v>0</v>
      </c>
      <c r="AN254" t="str">
        <f t="shared" ca="1" si="111"/>
        <v>Oui</v>
      </c>
      <c r="AO254" t="str">
        <f t="shared" ca="1" si="101"/>
        <v/>
      </c>
    </row>
    <row r="255" spans="1:41" x14ac:dyDescent="0.25">
      <c r="A255">
        <v>253</v>
      </c>
      <c r="B255">
        <f ca="1">Data!E255</f>
        <v>3</v>
      </c>
      <c r="C255" t="s">
        <v>252</v>
      </c>
      <c r="D255">
        <v>15</v>
      </c>
      <c r="E255" t="str">
        <f t="shared" ca="1" si="37"/>
        <v>Non</v>
      </c>
      <c r="F255" t="str">
        <f ca="1">IF(Data!$D255&gt;=3,"Oui","Non")</f>
        <v>Non</v>
      </c>
      <c r="G255" s="4" t="str" cm="1">
        <f t="array" aca="1" ref="G255" ca="1">IF(OR(AND(Data!$E255=4,ISBLANK(INDIRECT($C255&amp;"!"&amp;"$D"&amp;$D255&amp;":$I"&amp;$D255))),$E255="Oui"),_xlfn.SWITCH(Informations!$E$10,"Oui",0.5,"Non",0.4,"Erreur"),"NA")</f>
        <v>NA</v>
      </c>
      <c r="H255" s="14" cm="1">
        <f t="array" aca="1" ref="H255" ca="1">_xlfn.SWITCH($G255,"NA",(INDIRECT($C255&amp;"!"&amp;"$E"&amp;$D255))-(INDIRECT($C255&amp;"!"&amp;"$D"&amp;$D255)),0.4,$G255,0.5,$G255,"Erreur","Erreur","Erreur")</f>
        <v>0</v>
      </c>
      <c r="I255" cm="1">
        <f t="array" aca="1" ref="I255" ca="1">IF($G255="NA",INDIRECT($C255&amp;"!"&amp;"$H"&amp;$D255)+INDIRECT($C255&amp;"!"&amp;"$I"&amp;$D255)+INDIRECT($C255&amp;"!"&amp;"$J"&amp;$D255),0)</f>
        <v>0</v>
      </c>
      <c r="J255" cm="1">
        <f t="array" aca="1" ref="J255" ca="1">IF($G255="NA",(INDIRECT($C255&amp;"!"&amp;"$K"&amp;$D255)),0)</f>
        <v>0</v>
      </c>
      <c r="K255" s="4">
        <f t="shared" ca="1" si="89"/>
        <v>0</v>
      </c>
      <c r="L255" s="3">
        <f t="shared" ca="1" si="38"/>
        <v>0</v>
      </c>
      <c r="M255" s="5" cm="1">
        <f t="array" aca="1" ref="M255" ca="1">IF((INDIRECT($C255&amp;"!"&amp;"$D"&amp;$D255))="",,_xlfn.IFS(INDIRECT($C255&amp;"!"&amp;"$E"&amp;$D255)&lt;(1/3),INDIRECT($C255&amp;"!"&amp;"$E"&amp;$D255)-INDIRECT($C255&amp;"!"&amp;"$D"&amp;$D255),INDIRECT($C255&amp;"!"&amp;"$E"&amp;$D255)&gt;=(1/3),Data!$H$3-(INDIRECT($C255&amp;"!"&amp;"$D"&amp;$D255))))+INDIRECT($C255&amp;"!"&amp;"$H"&amp;$D255)</f>
        <v>0</v>
      </c>
      <c r="N255" s="5">
        <f t="shared" ca="1" si="39"/>
        <v>0</v>
      </c>
      <c r="O255" s="6">
        <f t="shared" ca="1" si="40"/>
        <v>0</v>
      </c>
      <c r="P255" s="5" cm="1">
        <f t="array" aca="1" ref="P255" ca="1">IF((INDIRECT($C255&amp;"!"&amp;"$D"&amp;$D255))="",,_xlfn.IFS(INDIRECT($C255&amp;"!"&amp;"$D"&amp;$D255)&gt;(2/3),INDIRECT($C255&amp;"!"&amp;"$E"&amp;$D255)-INDIRECT($C255&amp;"!"&amp;"$D"&amp;$D255),INDIRECT($C255&amp;"!"&amp;"$D"&amp;$D255)&lt;=(2/3),INDIRECT($C255&amp;"!"&amp;"$E"&amp;$D255)-Data!$H$4))+INDIRECT($C255&amp;"!"&amp;"$J"&amp;$D255)</f>
        <v>0</v>
      </c>
      <c r="Q255" s="4">
        <f t="shared" ca="1" si="41"/>
        <v>0</v>
      </c>
      <c r="R255" s="6">
        <f t="shared" ca="1" si="42"/>
        <v>0</v>
      </c>
      <c r="S255" s="4">
        <f ca="1">IF(VLOOKUP(A255,Data!B:E,4)&gt;=2,K255,N255+Q255)</f>
        <v>0</v>
      </c>
      <c r="T255" s="4">
        <f ca="1">IF(VLOOKUP(A255,Data!B:E,4)&gt;=2,,K255-N255-Q255)</f>
        <v>0</v>
      </c>
      <c r="V255" t="str">
        <f t="shared" ca="1" si="90"/>
        <v>Non</v>
      </c>
      <c r="W255" cm="1">
        <f t="array" aca="1" ref="W255" ca="1">_xlfn.IFS(AND(INDIRECT($C255&amp;"!"&amp;"$G"&amp;$D255)-INDIRECT($C255&amp;"!"&amp;"$F"&amp;$D255)&lt;0.5,INDIRECT($C255&amp;"!"&amp;"$G"&amp;$D255)=1,INDIRECT($C256&amp;"!"&amp;"$F"&amp;$D256)=0),0,AND(INDIRECT($C254&amp;"!"&amp;"$G"&amp;$D254)-INDIRECT($C254&amp;"!"&amp;"$F"&amp;$D254)&lt;0.5,INDIRECT($C254&amp;"!"&amp;"$G"&amp;$D254)=1,INDIRECT($C255&amp;"!"&amp;"$F"&amp;$D255)=0),INDIRECT($C254&amp;"!"&amp;"$F"&amp;$D254),AND(INDIRECT($C254&amp;"!"&amp;"$G"&amp;$D254)-INDIRECT($C254&amp;"!"&amp;"$F"&amp;$D254)&lt;=0.5,INDIRECT($C254&amp;"!"&amp;"$G"&amp;$D254)=1,INDIRECT($C255&amp;"!"&amp;"$F"&amp;$D255)=0),Calculs!X254,AND(INDIRECT($C255&amp;"!"&amp;"$F"&amp;$D255)=0,INDIRECT($C254&amp;"!"&amp;"$G"&amp;$D254)=1),AH254,TRUE,INDIRECT($C255&amp;"!"&amp;"$F"&amp;$D255))</f>
        <v>0</v>
      </c>
      <c r="X255" cm="1">
        <f t="array" aca="1" ref="X255" ca="1">IF(AND(INDIRECT($C255&amp;"!"&amp;"$G"&amp;$D255)-INDIRECT($C255&amp;"!"&amp;"$F"&amp;$D255)&lt;0.5,INDIRECT($C255&amp;"!"&amp;"$G"&amp;$D255)=1,INDIRECT($C256&amp;"!"&amp;"$F"&amp;$D256)=0),0,IF(OR(INDIRECT($C255&amp;"!"&amp;"$G"&amp;$D255)=1,AND(INDIRECT($C255&amp;"!"&amp;"$G"&amp;$D255)&lt;&gt;1,INDIRECT($C255&amp;"!"&amp;"$G"&amp;$D255)&gt;Calculs!W255+0.5)),Calculs!W255+0.5,INDIRECT($C255&amp;"!"&amp;"$G"&amp;$D255)+ROUND(W255,0)))</f>
        <v>0</v>
      </c>
      <c r="Y255">
        <f t="shared" ca="1" si="91"/>
        <v>0</v>
      </c>
      <c r="Z255" cm="1">
        <f t="array" aca="1" ref="Z255" ca="1">IF(AND(W255=INT(W255),INDIRECT($C255&amp;"!"&amp;"$F"&amp;$D255)&lt;&gt;""),W255+1,ROUNDUP(W255,0))</f>
        <v>0</v>
      </c>
      <c r="AA255">
        <f t="shared" ca="1" si="92"/>
        <v>0</v>
      </c>
      <c r="AB255" t="str">
        <f t="shared" ca="1" si="93"/>
        <v>Oui</v>
      </c>
      <c r="AC255">
        <f t="shared" ca="1" si="94"/>
        <v>0</v>
      </c>
      <c r="AD255" t="str">
        <f t="shared" ca="1" si="110"/>
        <v>Oui</v>
      </c>
      <c r="AE255" t="str">
        <f t="shared" ca="1" si="95"/>
        <v/>
      </c>
      <c r="AF255" t="str">
        <f t="shared" ca="1" si="96"/>
        <v>Non</v>
      </c>
      <c r="AG255" cm="1">
        <f t="array" aca="1" ref="AG255" ca="1">IF(INDIRECT($C255&amp;"!"&amp;"$G"&amp;$D255)-INDIRECT($C255&amp;"!"&amp;"$F"&amp;$D255)&lt;=0.5,0,IF(AND(INDIRECT($C255&amp;"!"&amp;"$F"&amp;$D255)=0,INDIRECT($C254&amp;"!"&amp;"$G"&amp;$D254)=1),X255,INDIRECT($C255&amp;"!"&amp;"$F"&amp;$D255)))</f>
        <v>0</v>
      </c>
      <c r="AH255" cm="1">
        <f t="array" aca="1" ref="AH255" ca="1">IF(INDIRECT($C255&amp;"!"&amp;"$G"&amp;$D255)-INDIRECT($C255&amp;"!"&amp;"$F"&amp;$D255)&lt;=0.5,0,IF(OR(INDIRECT($C255&amp;"!"&amp;"$G"&amp;$D255)=1,AND(INDIRECT($C255&amp;"!"&amp;"$G"&amp;$D255)&lt;&gt;1,INDIRECT($C255&amp;"!"&amp;"$G"&amp;$D255)&gt;Calculs!AG255+0.5)),Calculs!AG255+0.5,INDIRECT($C255&amp;"!"&amp;"$G"&amp;$D255)+ROUND(AG255,0)))</f>
        <v>0</v>
      </c>
      <c r="AI255">
        <f t="shared" ca="1" si="97"/>
        <v>0</v>
      </c>
      <c r="AJ255" cm="1">
        <f t="array" aca="1" ref="AJ255" ca="1">IF(AND(AG255=INT(AG255),INDIRECT($C255&amp;"!"&amp;"$F"&amp;$D255)&lt;&gt;""),AG255+1,ROUNDUP(AG255,0))</f>
        <v>0</v>
      </c>
      <c r="AK255">
        <f t="shared" ca="1" si="98"/>
        <v>0</v>
      </c>
      <c r="AL255" t="str">
        <f t="shared" ca="1" si="99"/>
        <v>Oui</v>
      </c>
      <c r="AM255">
        <f t="shared" ca="1" si="100"/>
        <v>0</v>
      </c>
      <c r="AN255" t="str">
        <f t="shared" ca="1" si="111"/>
        <v>Oui</v>
      </c>
      <c r="AO255" t="str">
        <f t="shared" ca="1" si="101"/>
        <v/>
      </c>
    </row>
    <row r="256" spans="1:41" x14ac:dyDescent="0.25">
      <c r="A256">
        <v>254</v>
      </c>
      <c r="B256">
        <f ca="1">Data!E256</f>
        <v>1</v>
      </c>
      <c r="C256" t="s">
        <v>252</v>
      </c>
      <c r="D256">
        <v>16</v>
      </c>
      <c r="E256" t="str">
        <f t="shared" ca="1" si="37"/>
        <v>Non</v>
      </c>
      <c r="F256" t="str">
        <f ca="1">IF(Data!$D256&gt;=3,"Oui","Non")</f>
        <v>Non</v>
      </c>
      <c r="G256" s="4" t="str" cm="1">
        <f t="array" aca="1" ref="G256" ca="1">IF(OR(AND(Data!$E256=4,ISBLANK(INDIRECT($C256&amp;"!"&amp;"$D"&amp;$D256&amp;":$I"&amp;$D256))),$E256="Oui"),_xlfn.SWITCH(Informations!$E$10,"Oui",0.5,"Non",0.4,"Erreur"),"NA")</f>
        <v>NA</v>
      </c>
      <c r="H256" s="14" cm="1">
        <f t="array" aca="1" ref="H256" ca="1">_xlfn.SWITCH($G256,"NA",(INDIRECT($C256&amp;"!"&amp;"$E"&amp;$D256))-(INDIRECT($C256&amp;"!"&amp;"$D"&amp;$D256)),0.4,$G256,0.5,$G256,"Erreur","Erreur","Erreur")</f>
        <v>0</v>
      </c>
      <c r="I256" cm="1">
        <f t="array" aca="1" ref="I256" ca="1">IF($G256="NA",INDIRECT($C256&amp;"!"&amp;"$H"&amp;$D256)+INDIRECT($C256&amp;"!"&amp;"$I"&amp;$D256)+INDIRECT($C256&amp;"!"&amp;"$J"&amp;$D256),0)</f>
        <v>0</v>
      </c>
      <c r="J256" cm="1">
        <f t="array" aca="1" ref="J256" ca="1">IF($G256="NA",(INDIRECT($C256&amp;"!"&amp;"$K"&amp;$D256)),0)</f>
        <v>0</v>
      </c>
      <c r="K256" s="4">
        <f t="shared" ca="1" si="89"/>
        <v>0</v>
      </c>
      <c r="L256" s="3">
        <f t="shared" ca="1" si="38"/>
        <v>0</v>
      </c>
      <c r="M256" s="5" cm="1">
        <f t="array" aca="1" ref="M256" ca="1">IF((INDIRECT($C256&amp;"!"&amp;"$D"&amp;$D256))="",,_xlfn.IFS(INDIRECT($C256&amp;"!"&amp;"$E"&amp;$D256)&lt;(1/3),INDIRECT($C256&amp;"!"&amp;"$E"&amp;$D256)-INDIRECT($C256&amp;"!"&amp;"$D"&amp;$D256),INDIRECT($C256&amp;"!"&amp;"$E"&amp;$D256)&gt;=(1/3),Data!$H$3-(INDIRECT($C256&amp;"!"&amp;"$D"&amp;$D256))))+INDIRECT($C256&amp;"!"&amp;"$H"&amp;$D256)</f>
        <v>0</v>
      </c>
      <c r="N256" s="5">
        <f t="shared" ca="1" si="39"/>
        <v>0</v>
      </c>
      <c r="O256" s="6">
        <f t="shared" ca="1" si="40"/>
        <v>0</v>
      </c>
      <c r="P256" s="5" cm="1">
        <f t="array" aca="1" ref="P256" ca="1">IF((INDIRECT($C256&amp;"!"&amp;"$D"&amp;$D256))="",,_xlfn.IFS(INDIRECT($C256&amp;"!"&amp;"$D"&amp;$D256)&gt;(2/3),INDIRECT($C256&amp;"!"&amp;"$E"&amp;$D256)-INDIRECT($C256&amp;"!"&amp;"$D"&amp;$D256),INDIRECT($C256&amp;"!"&amp;"$D"&amp;$D256)&lt;=(2/3),INDIRECT($C256&amp;"!"&amp;"$E"&amp;$D256)-Data!$H$4))+INDIRECT($C256&amp;"!"&amp;"$J"&amp;$D256)</f>
        <v>0</v>
      </c>
      <c r="Q256" s="4">
        <f t="shared" ca="1" si="41"/>
        <v>0</v>
      </c>
      <c r="R256" s="6">
        <f t="shared" ca="1" si="42"/>
        <v>0</v>
      </c>
      <c r="S256" s="4">
        <f ca="1">IF(VLOOKUP(A256,Data!B:E,4)&gt;=2,K256,N256+Q256)</f>
        <v>0</v>
      </c>
      <c r="T256" s="4">
        <f ca="1">IF(VLOOKUP(A256,Data!B:E,4)&gt;=2,,K256-N256-Q256)</f>
        <v>0</v>
      </c>
      <c r="V256" t="str">
        <f t="shared" ca="1" si="90"/>
        <v>Non</v>
      </c>
      <c r="W256" cm="1">
        <f t="array" aca="1" ref="W256" ca="1">_xlfn.IFS(AND(INDIRECT($C256&amp;"!"&amp;"$G"&amp;$D256)-INDIRECT($C256&amp;"!"&amp;"$F"&amp;$D256)&lt;0.5,INDIRECT($C256&amp;"!"&amp;"$G"&amp;$D256)=1,INDIRECT($C257&amp;"!"&amp;"$F"&amp;$D257)=0),0,AND(INDIRECT($C255&amp;"!"&amp;"$G"&amp;$D255)-INDIRECT($C255&amp;"!"&amp;"$F"&amp;$D255)&lt;0.5,INDIRECT($C255&amp;"!"&amp;"$G"&amp;$D255)=1,INDIRECT($C256&amp;"!"&amp;"$F"&amp;$D256)=0),INDIRECT($C255&amp;"!"&amp;"$F"&amp;$D255),AND(INDIRECT($C255&amp;"!"&amp;"$G"&amp;$D255)-INDIRECT($C255&amp;"!"&amp;"$F"&amp;$D255)&lt;=0.5,INDIRECT($C255&amp;"!"&amp;"$G"&amp;$D255)=1,INDIRECT($C256&amp;"!"&amp;"$F"&amp;$D256)=0),Calculs!X255,AND(INDIRECT($C256&amp;"!"&amp;"$F"&amp;$D256)=0,INDIRECT($C255&amp;"!"&amp;"$G"&amp;$D255)=1),AH255,TRUE,INDIRECT($C256&amp;"!"&amp;"$F"&amp;$D256))</f>
        <v>0</v>
      </c>
      <c r="X256" cm="1">
        <f t="array" aca="1" ref="X256" ca="1">IF(AND(INDIRECT($C256&amp;"!"&amp;"$G"&amp;$D256)-INDIRECT($C256&amp;"!"&amp;"$F"&amp;$D256)&lt;0.5,INDIRECT($C256&amp;"!"&amp;"$G"&amp;$D256)=1,INDIRECT($C257&amp;"!"&amp;"$F"&amp;$D257)=0),0,IF(OR(INDIRECT($C256&amp;"!"&amp;"$G"&amp;$D256)=1,AND(INDIRECT($C256&amp;"!"&amp;"$G"&amp;$D256)&lt;&gt;1,INDIRECT($C256&amp;"!"&amp;"$G"&amp;$D256)&gt;Calculs!W256+0.5)),Calculs!W256+0.5,INDIRECT($C256&amp;"!"&amp;"$G"&amp;$D256)+ROUND(W256,0)))</f>
        <v>0</v>
      </c>
      <c r="Y256">
        <f t="shared" ca="1" si="91"/>
        <v>0</v>
      </c>
      <c r="Z256" cm="1">
        <f t="array" aca="1" ref="Z256" ca="1">IF(AND(W256=INT(W256),INDIRECT($C256&amp;"!"&amp;"$F"&amp;$D256)&lt;&gt;""),W256+1,ROUNDUP(W256,0))</f>
        <v>0</v>
      </c>
      <c r="AA256">
        <f t="shared" ca="1" si="92"/>
        <v>0</v>
      </c>
      <c r="AB256" t="str">
        <f t="shared" ca="1" si="93"/>
        <v>Oui</v>
      </c>
      <c r="AC256">
        <f t="shared" ca="1" si="94"/>
        <v>0</v>
      </c>
      <c r="AD256" t="str">
        <f t="shared" ca="1" si="110"/>
        <v>Oui</v>
      </c>
      <c r="AE256" t="str">
        <f t="shared" ca="1" si="95"/>
        <v/>
      </c>
      <c r="AF256" t="str">
        <f t="shared" ca="1" si="96"/>
        <v>Non</v>
      </c>
      <c r="AG256" cm="1">
        <f t="array" aca="1" ref="AG256" ca="1">IF(INDIRECT($C256&amp;"!"&amp;"$G"&amp;$D256)-INDIRECT($C256&amp;"!"&amp;"$F"&amp;$D256)&lt;=0.5,0,IF(AND(INDIRECT($C256&amp;"!"&amp;"$F"&amp;$D256)=0,INDIRECT($C255&amp;"!"&amp;"$G"&amp;$D255)=1),X256,INDIRECT($C256&amp;"!"&amp;"$F"&amp;$D256)))</f>
        <v>0</v>
      </c>
      <c r="AH256" cm="1">
        <f t="array" aca="1" ref="AH256" ca="1">IF(INDIRECT($C256&amp;"!"&amp;"$G"&amp;$D256)-INDIRECT($C256&amp;"!"&amp;"$F"&amp;$D256)&lt;=0.5,0,IF(OR(INDIRECT($C256&amp;"!"&amp;"$G"&amp;$D256)=1,AND(INDIRECT($C256&amp;"!"&amp;"$G"&amp;$D256)&lt;&gt;1,INDIRECT($C256&amp;"!"&amp;"$G"&amp;$D256)&gt;Calculs!AG256+0.5)),Calculs!AG256+0.5,INDIRECT($C256&amp;"!"&amp;"$G"&amp;$D256)+ROUND(AG256,0)))</f>
        <v>0</v>
      </c>
      <c r="AI256">
        <f t="shared" ca="1" si="97"/>
        <v>0</v>
      </c>
      <c r="AJ256" cm="1">
        <f t="array" aca="1" ref="AJ256" ca="1">IF(AND(AG256=INT(AG256),INDIRECT($C256&amp;"!"&amp;"$F"&amp;$D256)&lt;&gt;""),AG256+1,ROUNDUP(AG256,0))</f>
        <v>0</v>
      </c>
      <c r="AK256">
        <f t="shared" ca="1" si="98"/>
        <v>0</v>
      </c>
      <c r="AL256" t="str">
        <f t="shared" ca="1" si="99"/>
        <v>Oui</v>
      </c>
      <c r="AM256">
        <f t="shared" ca="1" si="100"/>
        <v>0</v>
      </c>
      <c r="AN256" t="str">
        <f t="shared" ca="1" si="111"/>
        <v>Oui</v>
      </c>
      <c r="AO256" t="str">
        <f t="shared" ca="1" si="101"/>
        <v/>
      </c>
    </row>
    <row r="257" spans="1:41" x14ac:dyDescent="0.25">
      <c r="A257">
        <v>255</v>
      </c>
      <c r="B257">
        <f ca="1">Data!E257</f>
        <v>1</v>
      </c>
      <c r="C257" t="s">
        <v>252</v>
      </c>
      <c r="D257">
        <v>17</v>
      </c>
      <c r="E257" t="str">
        <f t="shared" ca="1" si="37"/>
        <v>Non</v>
      </c>
      <c r="F257" t="str">
        <f ca="1">IF(Data!$D257&gt;=3,"Oui","Non")</f>
        <v>Non</v>
      </c>
      <c r="G257" s="4" t="str" cm="1">
        <f t="array" aca="1" ref="G257" ca="1">IF(OR(AND(Data!$E257=4,ISBLANK(INDIRECT($C257&amp;"!"&amp;"$D"&amp;$D257&amp;":$I"&amp;$D257))),$E257="Oui"),_xlfn.SWITCH(Informations!$E$10,"Oui",0.5,"Non",0.4,"Erreur"),"NA")</f>
        <v>NA</v>
      </c>
      <c r="H257" s="14" cm="1">
        <f t="array" aca="1" ref="H257" ca="1">_xlfn.SWITCH($G257,"NA",(INDIRECT($C257&amp;"!"&amp;"$E"&amp;$D257))-(INDIRECT($C257&amp;"!"&amp;"$D"&amp;$D257)),0.4,$G257,0.5,$G257,"Erreur","Erreur","Erreur")</f>
        <v>0</v>
      </c>
      <c r="I257" cm="1">
        <f t="array" aca="1" ref="I257" ca="1">IF($G257="NA",INDIRECT($C257&amp;"!"&amp;"$H"&amp;$D257)+INDIRECT($C257&amp;"!"&amp;"$I"&amp;$D257)+INDIRECT($C257&amp;"!"&amp;"$J"&amp;$D257),0)</f>
        <v>0</v>
      </c>
      <c r="J257" cm="1">
        <f t="array" aca="1" ref="J257" ca="1">IF($G257="NA",(INDIRECT($C257&amp;"!"&amp;"$K"&amp;$D257)),0)</f>
        <v>0</v>
      </c>
      <c r="K257" s="4">
        <f t="shared" ca="1" si="89"/>
        <v>0</v>
      </c>
      <c r="L257" s="3">
        <f t="shared" ca="1" si="38"/>
        <v>0</v>
      </c>
      <c r="M257" s="5" cm="1">
        <f t="array" aca="1" ref="M257" ca="1">IF((INDIRECT($C257&amp;"!"&amp;"$D"&amp;$D257))="",,_xlfn.IFS(INDIRECT($C257&amp;"!"&amp;"$E"&amp;$D257)&lt;(1/3),INDIRECT($C257&amp;"!"&amp;"$E"&amp;$D257)-INDIRECT($C257&amp;"!"&amp;"$D"&amp;$D257),INDIRECT($C257&amp;"!"&amp;"$E"&amp;$D257)&gt;=(1/3),Data!$H$3-(INDIRECT($C257&amp;"!"&amp;"$D"&amp;$D257))))+INDIRECT($C257&amp;"!"&amp;"$H"&amp;$D257)</f>
        <v>0</v>
      </c>
      <c r="N257" s="5">
        <f t="shared" ca="1" si="39"/>
        <v>0</v>
      </c>
      <c r="O257" s="6">
        <f t="shared" ca="1" si="40"/>
        <v>0</v>
      </c>
      <c r="P257" s="5" cm="1">
        <f t="array" aca="1" ref="P257" ca="1">IF((INDIRECT($C257&amp;"!"&amp;"$D"&amp;$D257))="",,_xlfn.IFS(INDIRECT($C257&amp;"!"&amp;"$D"&amp;$D257)&gt;(2/3),INDIRECT($C257&amp;"!"&amp;"$E"&amp;$D257)-INDIRECT($C257&amp;"!"&amp;"$D"&amp;$D257),INDIRECT($C257&amp;"!"&amp;"$D"&amp;$D257)&lt;=(2/3),INDIRECT($C257&amp;"!"&amp;"$E"&amp;$D257)-Data!$H$4))+INDIRECT($C257&amp;"!"&amp;"$J"&amp;$D257)</f>
        <v>0</v>
      </c>
      <c r="Q257" s="4">
        <f t="shared" ca="1" si="41"/>
        <v>0</v>
      </c>
      <c r="R257" s="6">
        <f t="shared" ca="1" si="42"/>
        <v>0</v>
      </c>
      <c r="S257" s="4">
        <f ca="1">IF(VLOOKUP(A257,Data!B:E,4)&gt;=2,K257,N257+Q257)</f>
        <v>0</v>
      </c>
      <c r="T257" s="4">
        <f ca="1">IF(VLOOKUP(A257,Data!B:E,4)&gt;=2,,K257-N257-Q257)</f>
        <v>0</v>
      </c>
      <c r="U257" s="4">
        <f t="shared" ref="U257" ca="1" si="112">SUM(K251:K257)</f>
        <v>0</v>
      </c>
      <c r="V257" t="str">
        <f t="shared" ca="1" si="90"/>
        <v>Non</v>
      </c>
      <c r="W257" cm="1">
        <f t="array" aca="1" ref="W257" ca="1">_xlfn.IFS(AND(INDIRECT($C257&amp;"!"&amp;"$G"&amp;$D257)-INDIRECT($C257&amp;"!"&amp;"$F"&amp;$D257)&lt;0.5,INDIRECT($C257&amp;"!"&amp;"$G"&amp;$D257)=1,INDIRECT($C258&amp;"!"&amp;"$F"&amp;$D258)=0),0,AND(INDIRECT($C256&amp;"!"&amp;"$G"&amp;$D256)-INDIRECT($C256&amp;"!"&amp;"$F"&amp;$D256)&lt;0.5,INDIRECT($C256&amp;"!"&amp;"$G"&amp;$D256)=1,INDIRECT($C257&amp;"!"&amp;"$F"&amp;$D257)=0),INDIRECT($C256&amp;"!"&amp;"$F"&amp;$D256),AND(INDIRECT($C256&amp;"!"&amp;"$G"&amp;$D256)-INDIRECT($C256&amp;"!"&amp;"$F"&amp;$D256)&lt;=0.5,INDIRECT($C256&amp;"!"&amp;"$G"&amp;$D256)=1,INDIRECT($C257&amp;"!"&amp;"$F"&amp;$D257)=0),Calculs!X256,AND(INDIRECT($C257&amp;"!"&amp;"$F"&amp;$D257)=0,INDIRECT($C256&amp;"!"&amp;"$G"&amp;$D256)=1),AH256,TRUE,INDIRECT($C257&amp;"!"&amp;"$F"&amp;$D257))</f>
        <v>0</v>
      </c>
      <c r="X257" cm="1">
        <f t="array" aca="1" ref="X257" ca="1">IF(AND(INDIRECT($C257&amp;"!"&amp;"$G"&amp;$D257)-INDIRECT($C257&amp;"!"&amp;"$F"&amp;$D257)&lt;0.5,INDIRECT($C257&amp;"!"&amp;"$G"&amp;$D257)=1,INDIRECT($C258&amp;"!"&amp;"$F"&amp;$D258)=0),0,IF(OR(INDIRECT($C257&amp;"!"&amp;"$G"&amp;$D257)=1,AND(INDIRECT($C257&amp;"!"&amp;"$G"&amp;$D257)&lt;&gt;1,INDIRECT($C257&amp;"!"&amp;"$G"&amp;$D257)&gt;Calculs!W257+0.5)),Calculs!W257+0.5,INDIRECT($C257&amp;"!"&amp;"$G"&amp;$D257)+ROUND(W257,0)))</f>
        <v>0</v>
      </c>
      <c r="Y257">
        <f t="shared" ca="1" si="91"/>
        <v>0</v>
      </c>
      <c r="Z257" cm="1">
        <f t="array" aca="1" ref="Z257" ca="1">IF(AND(W257=INT(W257),INDIRECT($C257&amp;"!"&amp;"$F"&amp;$D257)&lt;&gt;""),W257+1,ROUNDUP(W257,0))</f>
        <v>0</v>
      </c>
      <c r="AA257">
        <f t="shared" ca="1" si="92"/>
        <v>0</v>
      </c>
      <c r="AB257" t="str">
        <f t="shared" ca="1" si="93"/>
        <v>Oui</v>
      </c>
      <c r="AC257">
        <f t="shared" ca="1" si="94"/>
        <v>0</v>
      </c>
      <c r="AD257" t="str">
        <f t="shared" ca="1" si="110"/>
        <v>Oui</v>
      </c>
      <c r="AE257" t="str">
        <f t="shared" ca="1" si="95"/>
        <v/>
      </c>
      <c r="AF257" t="str">
        <f t="shared" ca="1" si="96"/>
        <v>Non</v>
      </c>
      <c r="AG257" cm="1">
        <f t="array" aca="1" ref="AG257" ca="1">IF(INDIRECT($C257&amp;"!"&amp;"$G"&amp;$D257)-INDIRECT($C257&amp;"!"&amp;"$F"&amp;$D257)&lt;=0.5,0,IF(AND(INDIRECT($C257&amp;"!"&amp;"$F"&amp;$D257)=0,INDIRECT($C256&amp;"!"&amp;"$G"&amp;$D256)=1),X257,INDIRECT($C257&amp;"!"&amp;"$F"&amp;$D257)))</f>
        <v>0</v>
      </c>
      <c r="AH257" cm="1">
        <f t="array" aca="1" ref="AH257" ca="1">IF(INDIRECT($C257&amp;"!"&amp;"$G"&amp;$D257)-INDIRECT($C257&amp;"!"&amp;"$F"&amp;$D257)&lt;=0.5,0,IF(OR(INDIRECT($C257&amp;"!"&amp;"$G"&amp;$D257)=1,AND(INDIRECT($C257&amp;"!"&amp;"$G"&amp;$D257)&lt;&gt;1,INDIRECT($C257&amp;"!"&amp;"$G"&amp;$D257)&gt;Calculs!AG257+0.5)),Calculs!AG257+0.5,INDIRECT($C257&amp;"!"&amp;"$G"&amp;$D257)+ROUND(AG257,0)))</f>
        <v>0</v>
      </c>
      <c r="AI257">
        <f t="shared" ca="1" si="97"/>
        <v>0</v>
      </c>
      <c r="AJ257" cm="1">
        <f t="array" aca="1" ref="AJ257" ca="1">IF(AND(AG257=INT(AG257),INDIRECT($C257&amp;"!"&amp;"$F"&amp;$D257)&lt;&gt;""),AG257+1,ROUNDUP(AG257,0))</f>
        <v>0</v>
      </c>
      <c r="AK257">
        <f t="shared" ca="1" si="98"/>
        <v>0</v>
      </c>
      <c r="AL257" t="str">
        <f t="shared" ca="1" si="99"/>
        <v>Oui</v>
      </c>
      <c r="AM257">
        <f t="shared" ca="1" si="100"/>
        <v>0</v>
      </c>
      <c r="AN257" t="str">
        <f t="shared" ca="1" si="111"/>
        <v>Oui</v>
      </c>
      <c r="AO257" t="str">
        <f t="shared" ca="1" si="101"/>
        <v/>
      </c>
    </row>
    <row r="258" spans="1:41" x14ac:dyDescent="0.25">
      <c r="A258">
        <v>256</v>
      </c>
      <c r="B258">
        <f ca="1">Data!E258</f>
        <v>1</v>
      </c>
      <c r="C258" t="s">
        <v>252</v>
      </c>
      <c r="D258">
        <v>18</v>
      </c>
      <c r="E258" t="str">
        <f t="shared" ca="1" si="37"/>
        <v>Non</v>
      </c>
      <c r="F258" t="str">
        <f ca="1">IF(Data!$D258&gt;=3,"Oui","Non")</f>
        <v>Non</v>
      </c>
      <c r="G258" s="4" t="str" cm="1">
        <f t="array" aca="1" ref="G258" ca="1">IF(OR(AND(Data!$E258=4,ISBLANK(INDIRECT($C258&amp;"!"&amp;"$D"&amp;$D258&amp;":$I"&amp;$D258))),$E258="Oui"),_xlfn.SWITCH(Informations!$E$10,"Oui",0.5,"Non",0.4,"Erreur"),"NA")</f>
        <v>NA</v>
      </c>
      <c r="H258" s="14" cm="1">
        <f t="array" aca="1" ref="H258" ca="1">_xlfn.SWITCH($G258,"NA",(INDIRECT($C258&amp;"!"&amp;"$E"&amp;$D258))-(INDIRECT($C258&amp;"!"&amp;"$D"&amp;$D258)),0.4,$G258,0.5,$G258,"Erreur","Erreur","Erreur")</f>
        <v>0</v>
      </c>
      <c r="I258" cm="1">
        <f t="array" aca="1" ref="I258" ca="1">IF($G258="NA",INDIRECT($C258&amp;"!"&amp;"$H"&amp;$D258)+INDIRECT($C258&amp;"!"&amp;"$I"&amp;$D258)+INDIRECT($C258&amp;"!"&amp;"$J"&amp;$D258),0)</f>
        <v>0</v>
      </c>
      <c r="J258" cm="1">
        <f t="array" aca="1" ref="J258" ca="1">IF($G258="NA",(INDIRECT($C258&amp;"!"&amp;"$K"&amp;$D258)),0)</f>
        <v>0</v>
      </c>
      <c r="K258" s="4">
        <f t="shared" ca="1" si="89"/>
        <v>0</v>
      </c>
      <c r="L258" s="3">
        <f t="shared" ca="1" si="38"/>
        <v>0</v>
      </c>
      <c r="M258" s="5" cm="1">
        <f t="array" aca="1" ref="M258" ca="1">IF((INDIRECT($C258&amp;"!"&amp;"$D"&amp;$D258))="",,_xlfn.IFS(INDIRECT($C258&amp;"!"&amp;"$E"&amp;$D258)&lt;(1/3),INDIRECT($C258&amp;"!"&amp;"$E"&amp;$D258)-INDIRECT($C258&amp;"!"&amp;"$D"&amp;$D258),INDIRECT($C258&amp;"!"&amp;"$E"&amp;$D258)&gt;=(1/3),Data!$H$3-(INDIRECT($C258&amp;"!"&amp;"$D"&amp;$D258))))+INDIRECT($C258&amp;"!"&amp;"$H"&amp;$D258)</f>
        <v>0</v>
      </c>
      <c r="N258" s="5">
        <f t="shared" ca="1" si="39"/>
        <v>0</v>
      </c>
      <c r="O258" s="6">
        <f t="shared" ca="1" si="40"/>
        <v>0</v>
      </c>
      <c r="P258" s="5" cm="1">
        <f t="array" aca="1" ref="P258" ca="1">IF((INDIRECT($C258&amp;"!"&amp;"$D"&amp;$D258))="",,_xlfn.IFS(INDIRECT($C258&amp;"!"&amp;"$D"&amp;$D258)&gt;(2/3),INDIRECT($C258&amp;"!"&amp;"$E"&amp;$D258)-INDIRECT($C258&amp;"!"&amp;"$D"&amp;$D258),INDIRECT($C258&amp;"!"&amp;"$D"&amp;$D258)&lt;=(2/3),INDIRECT($C258&amp;"!"&amp;"$E"&amp;$D258)-Data!$H$4))+INDIRECT($C258&amp;"!"&amp;"$J"&amp;$D258)</f>
        <v>0</v>
      </c>
      <c r="Q258" s="4">
        <f t="shared" ca="1" si="41"/>
        <v>0</v>
      </c>
      <c r="R258" s="6">
        <f t="shared" ca="1" si="42"/>
        <v>0</v>
      </c>
      <c r="S258" s="4">
        <f ca="1">IF(VLOOKUP(A258,Data!B:E,4)&gt;=2,K258,N258+Q258)</f>
        <v>0</v>
      </c>
      <c r="T258" s="4">
        <f ca="1">IF(VLOOKUP(A258,Data!B:E,4)&gt;=2,,K258-N258-Q258)</f>
        <v>0</v>
      </c>
      <c r="V258" t="str">
        <f t="shared" ca="1" si="90"/>
        <v>Non</v>
      </c>
      <c r="W258" cm="1">
        <f t="array" aca="1" ref="W258" ca="1">_xlfn.IFS(AND(INDIRECT($C258&amp;"!"&amp;"$G"&amp;$D258)-INDIRECT($C258&amp;"!"&amp;"$F"&amp;$D258)&lt;0.5,INDIRECT($C258&amp;"!"&amp;"$G"&amp;$D258)=1,INDIRECT($C259&amp;"!"&amp;"$F"&amp;$D259)=0),0,AND(INDIRECT($C257&amp;"!"&amp;"$G"&amp;$D257)-INDIRECT($C257&amp;"!"&amp;"$F"&amp;$D257)&lt;0.5,INDIRECT($C257&amp;"!"&amp;"$G"&amp;$D257)=1,INDIRECT($C258&amp;"!"&amp;"$F"&amp;$D258)=0),INDIRECT($C257&amp;"!"&amp;"$F"&amp;$D257),AND(INDIRECT($C257&amp;"!"&amp;"$G"&amp;$D257)-INDIRECT($C257&amp;"!"&amp;"$F"&amp;$D257)&lt;=0.5,INDIRECT($C257&amp;"!"&amp;"$G"&amp;$D257)=1,INDIRECT($C258&amp;"!"&amp;"$F"&amp;$D258)=0),Calculs!X257,AND(INDIRECT($C258&amp;"!"&amp;"$F"&amp;$D258)=0,INDIRECT($C257&amp;"!"&amp;"$G"&amp;$D257)=1),AH257,TRUE,INDIRECT($C258&amp;"!"&amp;"$F"&amp;$D258))</f>
        <v>0</v>
      </c>
      <c r="X258" cm="1">
        <f t="array" aca="1" ref="X258" ca="1">IF(AND(INDIRECT($C258&amp;"!"&amp;"$G"&amp;$D258)-INDIRECT($C258&amp;"!"&amp;"$F"&amp;$D258)&lt;0.5,INDIRECT($C258&amp;"!"&amp;"$G"&amp;$D258)=1,INDIRECT($C259&amp;"!"&amp;"$F"&amp;$D259)=0),0,IF(OR(INDIRECT($C258&amp;"!"&amp;"$G"&amp;$D258)=1,AND(INDIRECT($C258&amp;"!"&amp;"$G"&amp;$D258)&lt;&gt;1,INDIRECT($C258&amp;"!"&amp;"$G"&amp;$D258)&gt;Calculs!W258+0.5)),Calculs!W258+0.5,INDIRECT($C258&amp;"!"&amp;"$G"&amp;$D258)+ROUND(W258,0)))</f>
        <v>0</v>
      </c>
      <c r="Y258">
        <f t="shared" ca="1" si="91"/>
        <v>0</v>
      </c>
      <c r="Z258" cm="1">
        <f t="array" aca="1" ref="Z258" ca="1">IF(AND(W258=INT(W258),INDIRECT($C258&amp;"!"&amp;"$F"&amp;$D258)&lt;&gt;""),W258+1,ROUNDUP(W258,0))</f>
        <v>0</v>
      </c>
      <c r="AA258">
        <f t="shared" ca="1" si="92"/>
        <v>0</v>
      </c>
      <c r="AB258" t="str">
        <f t="shared" ca="1" si="93"/>
        <v>Oui</v>
      </c>
      <c r="AC258">
        <f t="shared" ca="1" si="94"/>
        <v>0</v>
      </c>
      <c r="AD258" t="str">
        <f t="shared" ca="1" si="110"/>
        <v>Oui</v>
      </c>
      <c r="AE258" t="str">
        <f t="shared" ca="1" si="95"/>
        <v/>
      </c>
      <c r="AF258" t="str">
        <f t="shared" ca="1" si="96"/>
        <v>Non</v>
      </c>
      <c r="AG258" cm="1">
        <f t="array" aca="1" ref="AG258" ca="1">IF(INDIRECT($C258&amp;"!"&amp;"$G"&amp;$D258)-INDIRECT($C258&amp;"!"&amp;"$F"&amp;$D258)&lt;=0.5,0,IF(AND(INDIRECT($C258&amp;"!"&amp;"$F"&amp;$D258)=0,INDIRECT($C257&amp;"!"&amp;"$G"&amp;$D257)=1),X258,INDIRECT($C258&amp;"!"&amp;"$F"&amp;$D258)))</f>
        <v>0</v>
      </c>
      <c r="AH258" cm="1">
        <f t="array" aca="1" ref="AH258" ca="1">IF(INDIRECT($C258&amp;"!"&amp;"$G"&amp;$D258)-INDIRECT($C258&amp;"!"&amp;"$F"&amp;$D258)&lt;=0.5,0,IF(OR(INDIRECT($C258&amp;"!"&amp;"$G"&amp;$D258)=1,AND(INDIRECT($C258&amp;"!"&amp;"$G"&amp;$D258)&lt;&gt;1,INDIRECT($C258&amp;"!"&amp;"$G"&amp;$D258)&gt;Calculs!AG258+0.5)),Calculs!AG258+0.5,INDIRECT($C258&amp;"!"&amp;"$G"&amp;$D258)+ROUND(AG258,0)))</f>
        <v>0</v>
      </c>
      <c r="AI258">
        <f t="shared" ca="1" si="97"/>
        <v>0</v>
      </c>
      <c r="AJ258" cm="1">
        <f t="array" aca="1" ref="AJ258" ca="1">IF(AND(AG258=INT(AG258),INDIRECT($C258&amp;"!"&amp;"$F"&amp;$D258)&lt;&gt;""),AG258+1,ROUNDUP(AG258,0))</f>
        <v>0</v>
      </c>
      <c r="AK258">
        <f t="shared" ca="1" si="98"/>
        <v>0</v>
      </c>
      <c r="AL258" t="str">
        <f t="shared" ca="1" si="99"/>
        <v>Oui</v>
      </c>
      <c r="AM258">
        <f t="shared" ca="1" si="100"/>
        <v>0</v>
      </c>
      <c r="AN258" t="str">
        <f t="shared" ca="1" si="111"/>
        <v>Oui</v>
      </c>
      <c r="AO258" t="str">
        <f t="shared" ca="1" si="101"/>
        <v/>
      </c>
    </row>
    <row r="259" spans="1:41" x14ac:dyDescent="0.25">
      <c r="A259">
        <v>257</v>
      </c>
      <c r="B259">
        <f ca="1">Data!E259</f>
        <v>1</v>
      </c>
      <c r="C259" t="s">
        <v>252</v>
      </c>
      <c r="D259">
        <v>19</v>
      </c>
      <c r="E259" t="str">
        <f t="shared" ca="1" si="37"/>
        <v>Non</v>
      </c>
      <c r="F259" t="str">
        <f ca="1">IF(Data!$D259&gt;=3,"Oui","Non")</f>
        <v>Non</v>
      </c>
      <c r="G259" s="4" t="str" cm="1">
        <f t="array" aca="1" ref="G259" ca="1">IF(OR(AND(Data!$E259=4,ISBLANK(INDIRECT($C259&amp;"!"&amp;"$D"&amp;$D259&amp;":$I"&amp;$D259))),$E259="Oui"),_xlfn.SWITCH(Informations!$E$10,"Oui",0.5,"Non",0.4,"Erreur"),"NA")</f>
        <v>NA</v>
      </c>
      <c r="H259" s="14" cm="1">
        <f t="array" aca="1" ref="H259" ca="1">_xlfn.SWITCH($G259,"NA",(INDIRECT($C259&amp;"!"&amp;"$E"&amp;$D259))-(INDIRECT($C259&amp;"!"&amp;"$D"&amp;$D259)),0.4,$G259,0.5,$G259,"Erreur","Erreur","Erreur")</f>
        <v>0</v>
      </c>
      <c r="I259" cm="1">
        <f t="array" aca="1" ref="I259" ca="1">IF($G259="NA",INDIRECT($C259&amp;"!"&amp;"$H"&amp;$D259)+INDIRECT($C259&amp;"!"&amp;"$I"&amp;$D259)+INDIRECT($C259&amp;"!"&amp;"$J"&amp;$D259),0)</f>
        <v>0</v>
      </c>
      <c r="J259" cm="1">
        <f t="array" aca="1" ref="J259" ca="1">IF($G259="NA",(INDIRECT($C259&amp;"!"&amp;"$K"&amp;$D259)),0)</f>
        <v>0</v>
      </c>
      <c r="K259" s="4">
        <f t="shared" ref="K259:K322" ca="1" si="113">SUM($H259:$J259)</f>
        <v>0</v>
      </c>
      <c r="L259" s="3">
        <f t="shared" ca="1" si="38"/>
        <v>0</v>
      </c>
      <c r="M259" s="5" cm="1">
        <f t="array" aca="1" ref="M259" ca="1">IF((INDIRECT($C259&amp;"!"&amp;"$D"&amp;$D259))="",,_xlfn.IFS(INDIRECT($C259&amp;"!"&amp;"$E"&amp;$D259)&lt;(1/3),INDIRECT($C259&amp;"!"&amp;"$E"&amp;$D259)-INDIRECT($C259&amp;"!"&amp;"$D"&amp;$D259),INDIRECT($C259&amp;"!"&amp;"$E"&amp;$D259)&gt;=(1/3),Data!$H$3-(INDIRECT($C259&amp;"!"&amp;"$D"&amp;$D259))))+INDIRECT($C259&amp;"!"&amp;"$H"&amp;$D259)</f>
        <v>0</v>
      </c>
      <c r="N259" s="5">
        <f t="shared" ca="1" si="39"/>
        <v>0</v>
      </c>
      <c r="O259" s="6">
        <f t="shared" ca="1" si="40"/>
        <v>0</v>
      </c>
      <c r="P259" s="5" cm="1">
        <f t="array" aca="1" ref="P259" ca="1">IF((INDIRECT($C259&amp;"!"&amp;"$D"&amp;$D259))="",,_xlfn.IFS(INDIRECT($C259&amp;"!"&amp;"$D"&amp;$D259)&gt;(2/3),INDIRECT($C259&amp;"!"&amp;"$E"&amp;$D259)-INDIRECT($C259&amp;"!"&amp;"$D"&amp;$D259),INDIRECT($C259&amp;"!"&amp;"$D"&amp;$D259)&lt;=(2/3),INDIRECT($C259&amp;"!"&amp;"$E"&amp;$D259)-Data!$H$4))+INDIRECT($C259&amp;"!"&amp;"$J"&amp;$D259)</f>
        <v>0</v>
      </c>
      <c r="Q259" s="4">
        <f t="shared" ca="1" si="41"/>
        <v>0</v>
      </c>
      <c r="R259" s="6">
        <f t="shared" ca="1" si="42"/>
        <v>0</v>
      </c>
      <c r="S259" s="4">
        <f ca="1">IF(VLOOKUP(A259,Data!B:E,4)&gt;=2,K259,N259+Q259)</f>
        <v>0</v>
      </c>
      <c r="T259" s="4">
        <f ca="1">IF(VLOOKUP(A259,Data!B:E,4)&gt;=2,,K259-N259-Q259)</f>
        <v>0</v>
      </c>
      <c r="V259" t="str">
        <f t="shared" ca="1" si="90"/>
        <v>Non</v>
      </c>
      <c r="W259" cm="1">
        <f t="array" aca="1" ref="W259" ca="1">_xlfn.IFS(AND(INDIRECT($C259&amp;"!"&amp;"$G"&amp;$D259)-INDIRECT($C259&amp;"!"&amp;"$F"&amp;$D259)&lt;0.5,INDIRECT($C259&amp;"!"&amp;"$G"&amp;$D259)=1,INDIRECT($C260&amp;"!"&amp;"$F"&amp;$D260)=0),0,AND(INDIRECT($C258&amp;"!"&amp;"$G"&amp;$D258)-INDIRECT($C258&amp;"!"&amp;"$F"&amp;$D258)&lt;0.5,INDIRECT($C258&amp;"!"&amp;"$G"&amp;$D258)=1,INDIRECT($C259&amp;"!"&amp;"$F"&amp;$D259)=0),INDIRECT($C258&amp;"!"&amp;"$F"&amp;$D258),AND(INDIRECT($C258&amp;"!"&amp;"$G"&amp;$D258)-INDIRECT($C258&amp;"!"&amp;"$F"&amp;$D258)&lt;=0.5,INDIRECT($C258&amp;"!"&amp;"$G"&amp;$D258)=1,INDIRECT($C259&amp;"!"&amp;"$F"&amp;$D259)=0),Calculs!X258,AND(INDIRECT($C259&amp;"!"&amp;"$F"&amp;$D259)=0,INDIRECT($C258&amp;"!"&amp;"$G"&amp;$D258)=1),AH258,TRUE,INDIRECT($C259&amp;"!"&amp;"$F"&amp;$D259))</f>
        <v>0</v>
      </c>
      <c r="X259" cm="1">
        <f t="array" aca="1" ref="X259" ca="1">IF(AND(INDIRECT($C259&amp;"!"&amp;"$G"&amp;$D259)-INDIRECT($C259&amp;"!"&amp;"$F"&amp;$D259)&lt;0.5,INDIRECT($C259&amp;"!"&amp;"$G"&amp;$D259)=1,INDIRECT($C260&amp;"!"&amp;"$F"&amp;$D260)=0),0,IF(OR(INDIRECT($C259&amp;"!"&amp;"$G"&amp;$D259)=1,AND(INDIRECT($C259&amp;"!"&amp;"$G"&amp;$D259)&lt;&gt;1,INDIRECT($C259&amp;"!"&amp;"$G"&amp;$D259)&gt;Calculs!W259+0.5)),Calculs!W259+0.5,INDIRECT($C259&amp;"!"&amp;"$G"&amp;$D259)+ROUND(W259,0)))</f>
        <v>0</v>
      </c>
      <c r="Y259">
        <f t="shared" ca="1" si="91"/>
        <v>0</v>
      </c>
      <c r="Z259" cm="1">
        <f t="array" aca="1" ref="Z259" ca="1">IF(AND(W259=INT(W259),INDIRECT($C259&amp;"!"&amp;"$F"&amp;$D259)&lt;&gt;""),W259+1,ROUNDUP(W259,0))</f>
        <v>0</v>
      </c>
      <c r="AA259">
        <f t="shared" ca="1" si="92"/>
        <v>0</v>
      </c>
      <c r="AB259" t="str">
        <f t="shared" ca="1" si="93"/>
        <v>Oui</v>
      </c>
      <c r="AC259">
        <f t="shared" ca="1" si="94"/>
        <v>0</v>
      </c>
      <c r="AD259" t="str">
        <f t="shared" ca="1" si="110"/>
        <v>Oui</v>
      </c>
      <c r="AE259" t="str">
        <f t="shared" ca="1" si="95"/>
        <v/>
      </c>
      <c r="AF259" t="str">
        <f t="shared" ca="1" si="96"/>
        <v>Non</v>
      </c>
      <c r="AG259" cm="1">
        <f t="array" aca="1" ref="AG259" ca="1">IF(INDIRECT($C259&amp;"!"&amp;"$G"&amp;$D259)-INDIRECT($C259&amp;"!"&amp;"$F"&amp;$D259)&lt;=0.5,0,IF(AND(INDIRECT($C259&amp;"!"&amp;"$F"&amp;$D259)=0,INDIRECT($C258&amp;"!"&amp;"$G"&amp;$D258)=1),X259,INDIRECT($C259&amp;"!"&amp;"$F"&amp;$D259)))</f>
        <v>0</v>
      </c>
      <c r="AH259" cm="1">
        <f t="array" aca="1" ref="AH259" ca="1">IF(INDIRECT($C259&amp;"!"&amp;"$G"&amp;$D259)-INDIRECT($C259&amp;"!"&amp;"$F"&amp;$D259)&lt;=0.5,0,IF(OR(INDIRECT($C259&amp;"!"&amp;"$G"&amp;$D259)=1,AND(INDIRECT($C259&amp;"!"&amp;"$G"&amp;$D259)&lt;&gt;1,INDIRECT($C259&amp;"!"&amp;"$G"&amp;$D259)&gt;Calculs!AG259+0.5)),Calculs!AG259+0.5,INDIRECT($C259&amp;"!"&amp;"$G"&amp;$D259)+ROUND(AG259,0)))</f>
        <v>0</v>
      </c>
      <c r="AI259">
        <f t="shared" ca="1" si="97"/>
        <v>0</v>
      </c>
      <c r="AJ259" cm="1">
        <f t="array" aca="1" ref="AJ259" ca="1">IF(AND(AG259=INT(AG259),INDIRECT($C259&amp;"!"&amp;"$F"&amp;$D259)&lt;&gt;""),AG259+1,ROUNDUP(AG259,0))</f>
        <v>0</v>
      </c>
      <c r="AK259">
        <f t="shared" ca="1" si="98"/>
        <v>0</v>
      </c>
      <c r="AL259" t="str">
        <f t="shared" ca="1" si="99"/>
        <v>Oui</v>
      </c>
      <c r="AM259">
        <f t="shared" ca="1" si="100"/>
        <v>0</v>
      </c>
      <c r="AN259" t="str">
        <f t="shared" ca="1" si="111"/>
        <v>Oui</v>
      </c>
      <c r="AO259" t="str">
        <f t="shared" ca="1" si="101"/>
        <v/>
      </c>
    </row>
    <row r="260" spans="1:41" x14ac:dyDescent="0.25">
      <c r="A260">
        <v>258</v>
      </c>
      <c r="B260">
        <f ca="1">Data!E260</f>
        <v>1</v>
      </c>
      <c r="C260" t="s">
        <v>252</v>
      </c>
      <c r="D260">
        <v>20</v>
      </c>
      <c r="E260" t="str">
        <f t="shared" ca="1" si="37"/>
        <v>Non</v>
      </c>
      <c r="F260" t="str">
        <f ca="1">IF(Data!$D260&gt;=3,"Oui","Non")</f>
        <v>Non</v>
      </c>
      <c r="G260" s="4" t="str" cm="1">
        <f t="array" aca="1" ref="G260" ca="1">IF(OR(AND(Data!$E260=4,ISBLANK(INDIRECT($C260&amp;"!"&amp;"$D"&amp;$D260&amp;":$I"&amp;$D260))),$E260="Oui"),_xlfn.SWITCH(Informations!$E$10,"Oui",0.5,"Non",0.4,"Erreur"),"NA")</f>
        <v>NA</v>
      </c>
      <c r="H260" s="14" cm="1">
        <f t="array" aca="1" ref="H260" ca="1">_xlfn.SWITCH($G260,"NA",(INDIRECT($C260&amp;"!"&amp;"$E"&amp;$D260))-(INDIRECT($C260&amp;"!"&amp;"$D"&amp;$D260)),0.4,$G260,0.5,$G260,"Erreur","Erreur","Erreur")</f>
        <v>0</v>
      </c>
      <c r="I260" cm="1">
        <f t="array" aca="1" ref="I260" ca="1">IF($G260="NA",INDIRECT($C260&amp;"!"&amp;"$H"&amp;$D260)+INDIRECT($C260&amp;"!"&amp;"$I"&amp;$D260)+INDIRECT($C260&amp;"!"&amp;"$J"&amp;$D260),0)</f>
        <v>0</v>
      </c>
      <c r="J260" cm="1">
        <f t="array" aca="1" ref="J260" ca="1">IF($G260="NA",(INDIRECT($C260&amp;"!"&amp;"$K"&amp;$D260)),0)</f>
        <v>0</v>
      </c>
      <c r="K260" s="4">
        <f t="shared" ca="1" si="113"/>
        <v>0</v>
      </c>
      <c r="L260" s="3">
        <f t="shared" ca="1" si="38"/>
        <v>0</v>
      </c>
      <c r="M260" s="5" cm="1">
        <f t="array" aca="1" ref="M260" ca="1">IF((INDIRECT($C260&amp;"!"&amp;"$D"&amp;$D260))="",,_xlfn.IFS(INDIRECT($C260&amp;"!"&amp;"$E"&amp;$D260)&lt;(1/3),INDIRECT($C260&amp;"!"&amp;"$E"&amp;$D260)-INDIRECT($C260&amp;"!"&amp;"$D"&amp;$D260),INDIRECT($C260&amp;"!"&amp;"$E"&amp;$D260)&gt;=(1/3),Data!$H$3-(INDIRECT($C260&amp;"!"&amp;"$D"&amp;$D260))))+INDIRECT($C260&amp;"!"&amp;"$H"&amp;$D260)</f>
        <v>0</v>
      </c>
      <c r="N260" s="5">
        <f t="shared" ca="1" si="39"/>
        <v>0</v>
      </c>
      <c r="O260" s="6">
        <f t="shared" ca="1" si="40"/>
        <v>0</v>
      </c>
      <c r="P260" s="5" cm="1">
        <f t="array" aca="1" ref="P260" ca="1">IF((INDIRECT($C260&amp;"!"&amp;"$D"&amp;$D260))="",,_xlfn.IFS(INDIRECT($C260&amp;"!"&amp;"$D"&amp;$D260)&gt;(2/3),INDIRECT($C260&amp;"!"&amp;"$E"&amp;$D260)-INDIRECT($C260&amp;"!"&amp;"$D"&amp;$D260),INDIRECT($C260&amp;"!"&amp;"$D"&amp;$D260)&lt;=(2/3),INDIRECT($C260&amp;"!"&amp;"$E"&amp;$D260)-Data!$H$4))+INDIRECT($C260&amp;"!"&amp;"$J"&amp;$D260)</f>
        <v>0</v>
      </c>
      <c r="Q260" s="4">
        <f t="shared" ca="1" si="41"/>
        <v>0</v>
      </c>
      <c r="R260" s="6">
        <f t="shared" ca="1" si="42"/>
        <v>0</v>
      </c>
      <c r="S260" s="4">
        <f ca="1">IF(VLOOKUP(A260,Data!B:E,4)&gt;=2,K260,N260+Q260)</f>
        <v>0</v>
      </c>
      <c r="T260" s="4">
        <f ca="1">IF(VLOOKUP(A260,Data!B:E,4)&gt;=2,,K260-N260-Q260)</f>
        <v>0</v>
      </c>
      <c r="V260" t="str">
        <f t="shared" ca="1" si="90"/>
        <v>Non</v>
      </c>
      <c r="W260" cm="1">
        <f t="array" aca="1" ref="W260" ca="1">_xlfn.IFS(AND(INDIRECT($C260&amp;"!"&amp;"$G"&amp;$D260)-INDIRECT($C260&amp;"!"&amp;"$F"&amp;$D260)&lt;0.5,INDIRECT($C260&amp;"!"&amp;"$G"&amp;$D260)=1,INDIRECT($C261&amp;"!"&amp;"$F"&amp;$D261)=0),0,AND(INDIRECT($C259&amp;"!"&amp;"$G"&amp;$D259)-INDIRECT($C259&amp;"!"&amp;"$F"&amp;$D259)&lt;0.5,INDIRECT($C259&amp;"!"&amp;"$G"&amp;$D259)=1,INDIRECT($C260&amp;"!"&amp;"$F"&amp;$D260)=0),INDIRECT($C259&amp;"!"&amp;"$F"&amp;$D259),AND(INDIRECT($C259&amp;"!"&amp;"$G"&amp;$D259)-INDIRECT($C259&amp;"!"&amp;"$F"&amp;$D259)&lt;=0.5,INDIRECT($C259&amp;"!"&amp;"$G"&amp;$D259)=1,INDIRECT($C260&amp;"!"&amp;"$F"&amp;$D260)=0),Calculs!X259,AND(INDIRECT($C260&amp;"!"&amp;"$F"&amp;$D260)=0,INDIRECT($C259&amp;"!"&amp;"$G"&amp;$D259)=1),AH259,TRUE,INDIRECT($C260&amp;"!"&amp;"$F"&amp;$D260))</f>
        <v>0</v>
      </c>
      <c r="X260" cm="1">
        <f t="array" aca="1" ref="X260" ca="1">IF(AND(INDIRECT($C260&amp;"!"&amp;"$G"&amp;$D260)-INDIRECT($C260&amp;"!"&amp;"$F"&amp;$D260)&lt;0.5,INDIRECT($C260&amp;"!"&amp;"$G"&amp;$D260)=1,INDIRECT($C261&amp;"!"&amp;"$F"&amp;$D261)=0),0,IF(OR(INDIRECT($C260&amp;"!"&amp;"$G"&amp;$D260)=1,AND(INDIRECT($C260&amp;"!"&amp;"$G"&amp;$D260)&lt;&gt;1,INDIRECT($C260&amp;"!"&amp;"$G"&amp;$D260)&gt;Calculs!W260+0.5)),Calculs!W260+0.5,INDIRECT($C260&amp;"!"&amp;"$G"&amp;$D260)+ROUND(W260,0)))</f>
        <v>0</v>
      </c>
      <c r="Y260">
        <f t="shared" ca="1" si="91"/>
        <v>0</v>
      </c>
      <c r="Z260" cm="1">
        <f t="array" aca="1" ref="Z260" ca="1">IF(AND(W260=INT(W260),INDIRECT($C260&amp;"!"&amp;"$F"&amp;$D260)&lt;&gt;""),W260+1,ROUNDUP(W260,0))</f>
        <v>0</v>
      </c>
      <c r="AA260">
        <f t="shared" ca="1" si="92"/>
        <v>0</v>
      </c>
      <c r="AB260" t="str">
        <f t="shared" ca="1" si="93"/>
        <v>Oui</v>
      </c>
      <c r="AC260">
        <f t="shared" ca="1" si="94"/>
        <v>0</v>
      </c>
      <c r="AD260" t="str">
        <f t="shared" ca="1" si="110"/>
        <v>Oui</v>
      </c>
      <c r="AE260" t="str">
        <f t="shared" ca="1" si="95"/>
        <v/>
      </c>
      <c r="AF260" t="str">
        <f t="shared" ca="1" si="96"/>
        <v>Non</v>
      </c>
      <c r="AG260" cm="1">
        <f t="array" aca="1" ref="AG260" ca="1">IF(INDIRECT($C260&amp;"!"&amp;"$G"&amp;$D260)-INDIRECT($C260&amp;"!"&amp;"$F"&amp;$D260)&lt;=0.5,0,IF(AND(INDIRECT($C260&amp;"!"&amp;"$F"&amp;$D260)=0,INDIRECT($C259&amp;"!"&amp;"$G"&amp;$D259)=1),X260,INDIRECT($C260&amp;"!"&amp;"$F"&amp;$D260)))</f>
        <v>0</v>
      </c>
      <c r="AH260" cm="1">
        <f t="array" aca="1" ref="AH260" ca="1">IF(INDIRECT($C260&amp;"!"&amp;"$G"&amp;$D260)-INDIRECT($C260&amp;"!"&amp;"$F"&amp;$D260)&lt;=0.5,0,IF(OR(INDIRECT($C260&amp;"!"&amp;"$G"&amp;$D260)=1,AND(INDIRECT($C260&amp;"!"&amp;"$G"&amp;$D260)&lt;&gt;1,INDIRECT($C260&amp;"!"&amp;"$G"&amp;$D260)&gt;Calculs!AG260+0.5)),Calculs!AG260+0.5,INDIRECT($C260&amp;"!"&amp;"$G"&amp;$D260)+ROUND(AG260,0)))</f>
        <v>0</v>
      </c>
      <c r="AI260">
        <f t="shared" ca="1" si="97"/>
        <v>0</v>
      </c>
      <c r="AJ260" cm="1">
        <f t="array" aca="1" ref="AJ260" ca="1">IF(AND(AG260=INT(AG260),INDIRECT($C260&amp;"!"&amp;"$F"&amp;$D260)&lt;&gt;""),AG260+1,ROUNDUP(AG260,0))</f>
        <v>0</v>
      </c>
      <c r="AK260">
        <f t="shared" ca="1" si="98"/>
        <v>0</v>
      </c>
      <c r="AL260" t="str">
        <f t="shared" ca="1" si="99"/>
        <v>Oui</v>
      </c>
      <c r="AM260">
        <f t="shared" ca="1" si="100"/>
        <v>0</v>
      </c>
      <c r="AN260" t="str">
        <f t="shared" ca="1" si="111"/>
        <v>Oui</v>
      </c>
      <c r="AO260" t="str">
        <f t="shared" ca="1" si="101"/>
        <v/>
      </c>
    </row>
    <row r="261" spans="1:41" x14ac:dyDescent="0.25">
      <c r="A261">
        <v>259</v>
      </c>
      <c r="B261">
        <f ca="1">Data!E261</f>
        <v>2</v>
      </c>
      <c r="C261" t="s">
        <v>252</v>
      </c>
      <c r="D261">
        <v>21</v>
      </c>
      <c r="E261" t="str">
        <f t="shared" ca="1" si="37"/>
        <v>Non</v>
      </c>
      <c r="F261" t="str">
        <f ca="1">IF(Data!$D261&gt;=3,"Oui","Non")</f>
        <v>Non</v>
      </c>
      <c r="G261" s="4" t="str" cm="1">
        <f t="array" aca="1" ref="G261" ca="1">IF(OR(AND(Data!$E261=4,ISBLANK(INDIRECT($C261&amp;"!"&amp;"$D"&amp;$D261&amp;":$I"&amp;$D261))),$E261="Oui"),_xlfn.SWITCH(Informations!$E$10,"Oui",0.5,"Non",0.4,"Erreur"),"NA")</f>
        <v>NA</v>
      </c>
      <c r="H261" s="14" cm="1">
        <f t="array" aca="1" ref="H261" ca="1">_xlfn.SWITCH($G261,"NA",(INDIRECT($C261&amp;"!"&amp;"$E"&amp;$D261))-(INDIRECT($C261&amp;"!"&amp;"$D"&amp;$D261)),0.4,$G261,0.5,$G261,"Erreur","Erreur","Erreur")</f>
        <v>0</v>
      </c>
      <c r="I261" cm="1">
        <f t="array" aca="1" ref="I261" ca="1">IF($G261="NA",INDIRECT($C261&amp;"!"&amp;"$H"&amp;$D261)+INDIRECT($C261&amp;"!"&amp;"$I"&amp;$D261)+INDIRECT($C261&amp;"!"&amp;"$J"&amp;$D261),0)</f>
        <v>0</v>
      </c>
      <c r="J261" cm="1">
        <f t="array" aca="1" ref="J261" ca="1">IF($G261="NA",(INDIRECT($C261&amp;"!"&amp;"$K"&amp;$D261)),0)</f>
        <v>0</v>
      </c>
      <c r="K261" s="4">
        <f t="shared" ca="1" si="113"/>
        <v>0</v>
      </c>
      <c r="L261" s="3">
        <f t="shared" ca="1" si="38"/>
        <v>0</v>
      </c>
      <c r="M261" s="5" cm="1">
        <f t="array" aca="1" ref="M261" ca="1">IF((INDIRECT($C261&amp;"!"&amp;"$D"&amp;$D261))="",,_xlfn.IFS(INDIRECT($C261&amp;"!"&amp;"$E"&amp;$D261)&lt;(1/3),INDIRECT($C261&amp;"!"&amp;"$E"&amp;$D261)-INDIRECT($C261&amp;"!"&amp;"$D"&amp;$D261),INDIRECT($C261&amp;"!"&amp;"$E"&amp;$D261)&gt;=(1/3),Data!$H$3-(INDIRECT($C261&amp;"!"&amp;"$D"&amp;$D261))))+INDIRECT($C261&amp;"!"&amp;"$H"&amp;$D261)</f>
        <v>0</v>
      </c>
      <c r="N261" s="5">
        <f t="shared" ca="1" si="39"/>
        <v>0</v>
      </c>
      <c r="O261" s="6">
        <f t="shared" ca="1" si="40"/>
        <v>0</v>
      </c>
      <c r="P261" s="5" cm="1">
        <f t="array" aca="1" ref="P261" ca="1">IF((INDIRECT($C261&amp;"!"&amp;"$D"&amp;$D261))="",,_xlfn.IFS(INDIRECT($C261&amp;"!"&amp;"$D"&amp;$D261)&gt;(2/3),INDIRECT($C261&amp;"!"&amp;"$E"&amp;$D261)-INDIRECT($C261&amp;"!"&amp;"$D"&amp;$D261),INDIRECT($C261&amp;"!"&amp;"$D"&amp;$D261)&lt;=(2/3),INDIRECT($C261&amp;"!"&amp;"$E"&amp;$D261)-Data!$H$4))+INDIRECT($C261&amp;"!"&amp;"$J"&amp;$D261)</f>
        <v>0</v>
      </c>
      <c r="Q261" s="4">
        <f t="shared" ca="1" si="41"/>
        <v>0</v>
      </c>
      <c r="R261" s="6">
        <f t="shared" ca="1" si="42"/>
        <v>0</v>
      </c>
      <c r="S261" s="4">
        <f ca="1">IF(VLOOKUP(A261,Data!B:E,4)&gt;=2,K261,N261+Q261)</f>
        <v>0</v>
      </c>
      <c r="T261" s="4">
        <f ca="1">IF(VLOOKUP(A261,Data!B:E,4)&gt;=2,,K261-N261-Q261)</f>
        <v>0</v>
      </c>
      <c r="V261" t="str">
        <f t="shared" ref="V261:V324" ca="1" si="114">IF(AND(W261=0,X261=0),"Non","Oui")</f>
        <v>Non</v>
      </c>
      <c r="W261" cm="1">
        <f t="array" aca="1" ref="W261" ca="1">_xlfn.IFS(AND(INDIRECT($C261&amp;"!"&amp;"$G"&amp;$D261)-INDIRECT($C261&amp;"!"&amp;"$F"&amp;$D261)&lt;0.5,INDIRECT($C261&amp;"!"&amp;"$G"&amp;$D261)=1,INDIRECT($C262&amp;"!"&amp;"$F"&amp;$D262)=0),0,AND(INDIRECT($C260&amp;"!"&amp;"$G"&amp;$D260)-INDIRECT($C260&amp;"!"&amp;"$F"&amp;$D260)&lt;0.5,INDIRECT($C260&amp;"!"&amp;"$G"&amp;$D260)=1,INDIRECT($C261&amp;"!"&amp;"$F"&amp;$D261)=0),INDIRECT($C260&amp;"!"&amp;"$F"&amp;$D260),AND(INDIRECT($C260&amp;"!"&amp;"$G"&amp;$D260)-INDIRECT($C260&amp;"!"&amp;"$F"&amp;$D260)&lt;=0.5,INDIRECT($C260&amp;"!"&amp;"$G"&amp;$D260)=1,INDIRECT($C261&amp;"!"&amp;"$F"&amp;$D261)=0),Calculs!X260,AND(INDIRECT($C261&amp;"!"&amp;"$F"&amp;$D261)=0,INDIRECT($C260&amp;"!"&amp;"$G"&amp;$D260)=1),AH260,TRUE,INDIRECT($C261&amp;"!"&amp;"$F"&amp;$D261))</f>
        <v>0</v>
      </c>
      <c r="X261" cm="1">
        <f t="array" aca="1" ref="X261" ca="1">IF(AND(INDIRECT($C261&amp;"!"&amp;"$G"&amp;$D261)-INDIRECT($C261&amp;"!"&amp;"$F"&amp;$D261)&lt;0.5,INDIRECT($C261&amp;"!"&amp;"$G"&amp;$D261)=1,INDIRECT($C262&amp;"!"&amp;"$F"&amp;$D262)=0),0,IF(OR(INDIRECT($C261&amp;"!"&amp;"$G"&amp;$D261)=1,AND(INDIRECT($C261&amp;"!"&amp;"$G"&amp;$D261)&lt;&gt;1,INDIRECT($C261&amp;"!"&amp;"$G"&amp;$D261)&gt;Calculs!W261+0.5)),Calculs!W261+0.5,INDIRECT($C261&amp;"!"&amp;"$G"&amp;$D261)+ROUND(W261,0)))</f>
        <v>0</v>
      </c>
      <c r="Y261">
        <f t="shared" ref="Y261:Y324" ca="1" si="115">MEDIAN(W261:X261)</f>
        <v>0</v>
      </c>
      <c r="Z261" cm="1">
        <f t="array" aca="1" ref="Z261" ca="1">IF(AND(W261=INT(W261),INDIRECT($C261&amp;"!"&amp;"$F"&amp;$D261)&lt;&gt;""),W261+1,ROUNDUP(W261,0))</f>
        <v>0</v>
      </c>
      <c r="AA261">
        <f t="shared" ref="AA261:AA324" ca="1" si="116">ROUNDUP(X261,0)</f>
        <v>0</v>
      </c>
      <c r="AB261" t="str">
        <f t="shared" ref="AB261:AB324" ca="1" si="117">IF(Z261=AA261,"Oui","Non")</f>
        <v>Oui</v>
      </c>
      <c r="AC261">
        <f t="shared" ref="AC261:AC324" ca="1" si="118">Y261-INT(Y261)</f>
        <v>0</v>
      </c>
      <c r="AD261" t="str">
        <f t="shared" ca="1" si="110"/>
        <v>Oui</v>
      </c>
      <c r="AE261" t="str">
        <f t="shared" ref="AE261:AE324" ca="1" si="119">IF(V261="Oui",IF(AND($B261=1,AB261="Oui",AD261="Non"),50,75),"")</f>
        <v/>
      </c>
      <c r="AF261" t="str">
        <f t="shared" ref="AF261:AF324" ca="1" si="120">IF(AND(AG261=0,AH261=0),"Non","Oui")</f>
        <v>Non</v>
      </c>
      <c r="AG261" cm="1">
        <f t="array" aca="1" ref="AG261" ca="1">IF(INDIRECT($C261&amp;"!"&amp;"$G"&amp;$D261)-INDIRECT($C261&amp;"!"&amp;"$F"&amp;$D261)&lt;=0.5,0,IF(AND(INDIRECT($C261&amp;"!"&amp;"$F"&amp;$D261)=0,INDIRECT($C260&amp;"!"&amp;"$G"&amp;$D260)=1),X261,INDIRECT($C261&amp;"!"&amp;"$F"&amp;$D261)))</f>
        <v>0</v>
      </c>
      <c r="AH261" cm="1">
        <f t="array" aca="1" ref="AH261" ca="1">IF(INDIRECT($C261&amp;"!"&amp;"$G"&amp;$D261)-INDIRECT($C261&amp;"!"&amp;"$F"&amp;$D261)&lt;=0.5,0,IF(OR(INDIRECT($C261&amp;"!"&amp;"$G"&amp;$D261)=1,AND(INDIRECT($C261&amp;"!"&amp;"$G"&amp;$D261)&lt;&gt;1,INDIRECT($C261&amp;"!"&amp;"$G"&amp;$D261)&gt;Calculs!AG261+0.5)),Calculs!AG261+0.5,INDIRECT($C261&amp;"!"&amp;"$G"&amp;$D261)+ROUND(AG261,0)))</f>
        <v>0</v>
      </c>
      <c r="AI261">
        <f t="shared" ref="AI261:AI324" ca="1" si="121">MEDIAN(AG261:AH261)</f>
        <v>0</v>
      </c>
      <c r="AJ261" cm="1">
        <f t="array" aca="1" ref="AJ261" ca="1">IF(AND(AG261=INT(AG261),INDIRECT($C261&amp;"!"&amp;"$F"&amp;$D261)&lt;&gt;""),AG261+1,ROUNDUP(AG261,0))</f>
        <v>0</v>
      </c>
      <c r="AK261">
        <f t="shared" ref="AK261:AK324" ca="1" si="122">ROUNDUP(AH261,0)</f>
        <v>0</v>
      </c>
      <c r="AL261" t="str">
        <f t="shared" ref="AL261:AL324" ca="1" si="123">IF(AJ261=AK261,"Oui","Non")</f>
        <v>Oui</v>
      </c>
      <c r="AM261">
        <f t="shared" ref="AM261:AM324" ca="1" si="124">AI261-INT(AI261)</f>
        <v>0</v>
      </c>
      <c r="AN261" t="str">
        <f t="shared" ca="1" si="111"/>
        <v>Oui</v>
      </c>
      <c r="AO261" t="str">
        <f t="shared" ref="AO261:AO324" ca="1" si="125">IF(AF261="Oui",IF(AND($B261=1,AL261="Oui",AN261="Non"),50,75),"")</f>
        <v/>
      </c>
    </row>
    <row r="262" spans="1:41" x14ac:dyDescent="0.25">
      <c r="A262">
        <v>260</v>
      </c>
      <c r="B262">
        <f ca="1">Data!E262</f>
        <v>3</v>
      </c>
      <c r="C262" t="s">
        <v>252</v>
      </c>
      <c r="D262">
        <v>22</v>
      </c>
      <c r="E262" t="str">
        <f t="shared" ca="1" si="37"/>
        <v>Non</v>
      </c>
      <c r="F262" t="str">
        <f ca="1">IF(Data!$D262&gt;=3,"Oui","Non")</f>
        <v>Non</v>
      </c>
      <c r="G262" s="4" t="str" cm="1">
        <f t="array" aca="1" ref="G262" ca="1">IF(OR(AND(Data!$E262=4,ISBLANK(INDIRECT($C262&amp;"!"&amp;"$D"&amp;$D262&amp;":$I"&amp;$D262))),$E262="Oui"),_xlfn.SWITCH(Informations!$E$10,"Oui",0.5,"Non",0.4,"Erreur"),"NA")</f>
        <v>NA</v>
      </c>
      <c r="H262" s="14" cm="1">
        <f t="array" aca="1" ref="H262" ca="1">_xlfn.SWITCH($G262,"NA",(INDIRECT($C262&amp;"!"&amp;"$E"&amp;$D262))-(INDIRECT($C262&amp;"!"&amp;"$D"&amp;$D262)),0.4,$G262,0.5,$G262,"Erreur","Erreur","Erreur")</f>
        <v>0</v>
      </c>
      <c r="I262" cm="1">
        <f t="array" aca="1" ref="I262" ca="1">IF($G262="NA",INDIRECT($C262&amp;"!"&amp;"$H"&amp;$D262)+INDIRECT($C262&amp;"!"&amp;"$I"&amp;$D262)+INDIRECT($C262&amp;"!"&amp;"$J"&amp;$D262),0)</f>
        <v>0</v>
      </c>
      <c r="J262" cm="1">
        <f t="array" aca="1" ref="J262" ca="1">IF($G262="NA",(INDIRECT($C262&amp;"!"&amp;"$K"&amp;$D262)),0)</f>
        <v>0</v>
      </c>
      <c r="K262" s="4">
        <f t="shared" ca="1" si="113"/>
        <v>0</v>
      </c>
      <c r="L262" s="3">
        <f t="shared" ca="1" si="38"/>
        <v>0</v>
      </c>
      <c r="M262" s="5" cm="1">
        <f t="array" aca="1" ref="M262" ca="1">IF((INDIRECT($C262&amp;"!"&amp;"$D"&amp;$D262))="",,_xlfn.IFS(INDIRECT($C262&amp;"!"&amp;"$E"&amp;$D262)&lt;(1/3),INDIRECT($C262&amp;"!"&amp;"$E"&amp;$D262)-INDIRECT($C262&amp;"!"&amp;"$D"&amp;$D262),INDIRECT($C262&amp;"!"&amp;"$E"&amp;$D262)&gt;=(1/3),Data!$H$3-(INDIRECT($C262&amp;"!"&amp;"$D"&amp;$D262))))+INDIRECT($C262&amp;"!"&amp;"$H"&amp;$D262)</f>
        <v>0</v>
      </c>
      <c r="N262" s="5">
        <f t="shared" ca="1" si="39"/>
        <v>0</v>
      </c>
      <c r="O262" s="6">
        <f t="shared" ca="1" si="40"/>
        <v>0</v>
      </c>
      <c r="P262" s="5" cm="1">
        <f t="array" aca="1" ref="P262" ca="1">IF((INDIRECT($C262&amp;"!"&amp;"$D"&amp;$D262))="",,_xlfn.IFS(INDIRECT($C262&amp;"!"&amp;"$D"&amp;$D262)&gt;(2/3),INDIRECT($C262&amp;"!"&amp;"$E"&amp;$D262)-INDIRECT($C262&amp;"!"&amp;"$D"&amp;$D262),INDIRECT($C262&amp;"!"&amp;"$D"&amp;$D262)&lt;=(2/3),INDIRECT($C262&amp;"!"&amp;"$E"&amp;$D262)-Data!$H$4))+INDIRECT($C262&amp;"!"&amp;"$J"&amp;$D262)</f>
        <v>0</v>
      </c>
      <c r="Q262" s="4">
        <f t="shared" ca="1" si="41"/>
        <v>0</v>
      </c>
      <c r="R262" s="6">
        <f t="shared" ca="1" si="42"/>
        <v>0</v>
      </c>
      <c r="S262" s="4">
        <f ca="1">IF(VLOOKUP(A262,Data!B:E,4)&gt;=2,K262,N262+Q262)</f>
        <v>0</v>
      </c>
      <c r="T262" s="4">
        <f ca="1">IF(VLOOKUP(A262,Data!B:E,4)&gt;=2,,K262-N262-Q262)</f>
        <v>0</v>
      </c>
      <c r="V262" t="str">
        <f t="shared" ca="1" si="114"/>
        <v>Non</v>
      </c>
      <c r="W262" cm="1">
        <f t="array" aca="1" ref="W262" ca="1">_xlfn.IFS(AND(INDIRECT($C262&amp;"!"&amp;"$G"&amp;$D262)-INDIRECT($C262&amp;"!"&amp;"$F"&amp;$D262)&lt;0.5,INDIRECT($C262&amp;"!"&amp;"$G"&amp;$D262)=1,INDIRECT($C263&amp;"!"&amp;"$F"&amp;$D263)=0),0,AND(INDIRECT($C261&amp;"!"&amp;"$G"&amp;$D261)-INDIRECT($C261&amp;"!"&amp;"$F"&amp;$D261)&lt;0.5,INDIRECT($C261&amp;"!"&amp;"$G"&amp;$D261)=1,INDIRECT($C262&amp;"!"&amp;"$F"&amp;$D262)=0),INDIRECT($C261&amp;"!"&amp;"$F"&amp;$D261),AND(INDIRECT($C261&amp;"!"&amp;"$G"&amp;$D261)-INDIRECT($C261&amp;"!"&amp;"$F"&amp;$D261)&lt;=0.5,INDIRECT($C261&amp;"!"&amp;"$G"&amp;$D261)=1,INDIRECT($C262&amp;"!"&amp;"$F"&amp;$D262)=0),Calculs!X261,AND(INDIRECT($C262&amp;"!"&amp;"$F"&amp;$D262)=0,INDIRECT($C261&amp;"!"&amp;"$G"&amp;$D261)=1),AH261,TRUE,INDIRECT($C262&amp;"!"&amp;"$F"&amp;$D262))</f>
        <v>0</v>
      </c>
      <c r="X262" cm="1">
        <f t="array" aca="1" ref="X262" ca="1">IF(AND(INDIRECT($C262&amp;"!"&amp;"$G"&amp;$D262)-INDIRECT($C262&amp;"!"&amp;"$F"&amp;$D262)&lt;0.5,INDIRECT($C262&amp;"!"&amp;"$G"&amp;$D262)=1,INDIRECT($C263&amp;"!"&amp;"$F"&amp;$D263)=0),0,IF(OR(INDIRECT($C262&amp;"!"&amp;"$G"&amp;$D262)=1,AND(INDIRECT($C262&amp;"!"&amp;"$G"&amp;$D262)&lt;&gt;1,INDIRECT($C262&amp;"!"&amp;"$G"&amp;$D262)&gt;Calculs!W262+0.5)),Calculs!W262+0.5,INDIRECT($C262&amp;"!"&amp;"$G"&amp;$D262)+ROUND(W262,0)))</f>
        <v>0</v>
      </c>
      <c r="Y262">
        <f t="shared" ca="1" si="115"/>
        <v>0</v>
      </c>
      <c r="Z262" cm="1">
        <f t="array" aca="1" ref="Z262" ca="1">IF(AND(W262=INT(W262),INDIRECT($C262&amp;"!"&amp;"$F"&amp;$D262)&lt;&gt;""),W262+1,ROUNDUP(W262,0))</f>
        <v>0</v>
      </c>
      <c r="AA262">
        <f t="shared" ca="1" si="116"/>
        <v>0</v>
      </c>
      <c r="AB262" t="str">
        <f t="shared" ca="1" si="117"/>
        <v>Oui</v>
      </c>
      <c r="AC262">
        <f t="shared" ca="1" si="118"/>
        <v>0</v>
      </c>
      <c r="AD262" t="str">
        <f t="shared" ca="1" si="110"/>
        <v>Oui</v>
      </c>
      <c r="AE262" t="str">
        <f t="shared" ca="1" si="119"/>
        <v/>
      </c>
      <c r="AF262" t="str">
        <f t="shared" ca="1" si="120"/>
        <v>Non</v>
      </c>
      <c r="AG262" cm="1">
        <f t="array" aca="1" ref="AG262" ca="1">IF(INDIRECT($C262&amp;"!"&amp;"$G"&amp;$D262)-INDIRECT($C262&amp;"!"&amp;"$F"&amp;$D262)&lt;=0.5,0,IF(AND(INDIRECT($C262&amp;"!"&amp;"$F"&amp;$D262)=0,INDIRECT($C261&amp;"!"&amp;"$G"&amp;$D261)=1),X262,INDIRECT($C262&amp;"!"&amp;"$F"&amp;$D262)))</f>
        <v>0</v>
      </c>
      <c r="AH262" cm="1">
        <f t="array" aca="1" ref="AH262" ca="1">IF(INDIRECT($C262&amp;"!"&amp;"$G"&amp;$D262)-INDIRECT($C262&amp;"!"&amp;"$F"&amp;$D262)&lt;=0.5,0,IF(OR(INDIRECT($C262&amp;"!"&amp;"$G"&amp;$D262)=1,AND(INDIRECT($C262&amp;"!"&amp;"$G"&amp;$D262)&lt;&gt;1,INDIRECT($C262&amp;"!"&amp;"$G"&amp;$D262)&gt;Calculs!AG262+0.5)),Calculs!AG262+0.5,INDIRECT($C262&amp;"!"&amp;"$G"&amp;$D262)+ROUND(AG262,0)))</f>
        <v>0</v>
      </c>
      <c r="AI262">
        <f t="shared" ca="1" si="121"/>
        <v>0</v>
      </c>
      <c r="AJ262" cm="1">
        <f t="array" aca="1" ref="AJ262" ca="1">IF(AND(AG262=INT(AG262),INDIRECT($C262&amp;"!"&amp;"$F"&amp;$D262)&lt;&gt;""),AG262+1,ROUNDUP(AG262,0))</f>
        <v>0</v>
      </c>
      <c r="AK262">
        <f t="shared" ca="1" si="122"/>
        <v>0</v>
      </c>
      <c r="AL262" t="str">
        <f t="shared" ca="1" si="123"/>
        <v>Oui</v>
      </c>
      <c r="AM262">
        <f t="shared" ca="1" si="124"/>
        <v>0</v>
      </c>
      <c r="AN262" t="str">
        <f t="shared" ca="1" si="111"/>
        <v>Oui</v>
      </c>
      <c r="AO262" t="str">
        <f t="shared" ca="1" si="125"/>
        <v/>
      </c>
    </row>
    <row r="263" spans="1:41" x14ac:dyDescent="0.25">
      <c r="A263">
        <v>261</v>
      </c>
      <c r="B263">
        <f ca="1">Data!E263</f>
        <v>1</v>
      </c>
      <c r="C263" t="s">
        <v>252</v>
      </c>
      <c r="D263">
        <v>23</v>
      </c>
      <c r="E263" t="str">
        <f t="shared" ca="1" si="37"/>
        <v>Non</v>
      </c>
      <c r="F263" t="str">
        <f ca="1">IF(Data!$D263&gt;=3,"Oui","Non")</f>
        <v>Non</v>
      </c>
      <c r="G263" s="4" t="str" cm="1">
        <f t="array" aca="1" ref="G263" ca="1">IF(OR(AND(Data!$E263=4,ISBLANK(INDIRECT($C263&amp;"!"&amp;"$D"&amp;$D263&amp;":$I"&amp;$D263))),$E263="Oui"),_xlfn.SWITCH(Informations!$E$10,"Oui",0.5,"Non",0.4,"Erreur"),"NA")</f>
        <v>NA</v>
      </c>
      <c r="H263" s="14" cm="1">
        <f t="array" aca="1" ref="H263" ca="1">_xlfn.SWITCH($G263,"NA",(INDIRECT($C263&amp;"!"&amp;"$E"&amp;$D263))-(INDIRECT($C263&amp;"!"&amp;"$D"&amp;$D263)),0.4,$G263,0.5,$G263,"Erreur","Erreur","Erreur")</f>
        <v>0</v>
      </c>
      <c r="I263" cm="1">
        <f t="array" aca="1" ref="I263" ca="1">IF($G263="NA",INDIRECT($C263&amp;"!"&amp;"$H"&amp;$D263)+INDIRECT($C263&amp;"!"&amp;"$I"&amp;$D263)+INDIRECT($C263&amp;"!"&amp;"$J"&amp;$D263),0)</f>
        <v>0</v>
      </c>
      <c r="J263" cm="1">
        <f t="array" aca="1" ref="J263" ca="1">IF($G263="NA",(INDIRECT($C263&amp;"!"&amp;"$K"&amp;$D263)),0)</f>
        <v>0</v>
      </c>
      <c r="K263" s="4">
        <f t="shared" ca="1" si="113"/>
        <v>0</v>
      </c>
      <c r="L263" s="3">
        <f t="shared" ca="1" si="38"/>
        <v>0</v>
      </c>
      <c r="M263" s="5" cm="1">
        <f t="array" aca="1" ref="M263" ca="1">IF((INDIRECT($C263&amp;"!"&amp;"$D"&amp;$D263))="",,_xlfn.IFS(INDIRECT($C263&amp;"!"&amp;"$E"&amp;$D263)&lt;(1/3),INDIRECT($C263&amp;"!"&amp;"$E"&amp;$D263)-INDIRECT($C263&amp;"!"&amp;"$D"&amp;$D263),INDIRECT($C263&amp;"!"&amp;"$E"&amp;$D263)&gt;=(1/3),Data!$H$3-(INDIRECT($C263&amp;"!"&amp;"$D"&amp;$D263))))+INDIRECT($C263&amp;"!"&amp;"$H"&amp;$D263)</f>
        <v>0</v>
      </c>
      <c r="N263" s="5">
        <f t="shared" ca="1" si="39"/>
        <v>0</v>
      </c>
      <c r="O263" s="6">
        <f t="shared" ca="1" si="40"/>
        <v>0</v>
      </c>
      <c r="P263" s="5" cm="1">
        <f t="array" aca="1" ref="P263" ca="1">IF((INDIRECT($C263&amp;"!"&amp;"$D"&amp;$D263))="",,_xlfn.IFS(INDIRECT($C263&amp;"!"&amp;"$D"&amp;$D263)&gt;(2/3),INDIRECT($C263&amp;"!"&amp;"$E"&amp;$D263)-INDIRECT($C263&amp;"!"&amp;"$D"&amp;$D263),INDIRECT($C263&amp;"!"&amp;"$D"&amp;$D263)&lt;=(2/3),INDIRECT($C263&amp;"!"&amp;"$E"&amp;$D263)-Data!$H$4))+INDIRECT($C263&amp;"!"&amp;"$J"&amp;$D263)</f>
        <v>0</v>
      </c>
      <c r="Q263" s="4">
        <f t="shared" ca="1" si="41"/>
        <v>0</v>
      </c>
      <c r="R263" s="6">
        <f t="shared" ca="1" si="42"/>
        <v>0</v>
      </c>
      <c r="S263" s="4">
        <f ca="1">IF(VLOOKUP(A263,Data!B:E,4)&gt;=2,K263,N263+Q263)</f>
        <v>0</v>
      </c>
      <c r="T263" s="4">
        <f ca="1">IF(VLOOKUP(A263,Data!B:E,4)&gt;=2,,K263-N263-Q263)</f>
        <v>0</v>
      </c>
      <c r="V263" t="str">
        <f t="shared" ca="1" si="114"/>
        <v>Non</v>
      </c>
      <c r="W263" cm="1">
        <f t="array" aca="1" ref="W263" ca="1">_xlfn.IFS(AND(INDIRECT($C263&amp;"!"&amp;"$G"&amp;$D263)-INDIRECT($C263&amp;"!"&amp;"$F"&amp;$D263)&lt;0.5,INDIRECT($C263&amp;"!"&amp;"$G"&amp;$D263)=1,INDIRECT($C264&amp;"!"&amp;"$F"&amp;$D264)=0),0,AND(INDIRECT($C262&amp;"!"&amp;"$G"&amp;$D262)-INDIRECT($C262&amp;"!"&amp;"$F"&amp;$D262)&lt;0.5,INDIRECT($C262&amp;"!"&amp;"$G"&amp;$D262)=1,INDIRECT($C263&amp;"!"&amp;"$F"&amp;$D263)=0),INDIRECT($C262&amp;"!"&amp;"$F"&amp;$D262),AND(INDIRECT($C262&amp;"!"&amp;"$G"&amp;$D262)-INDIRECT($C262&amp;"!"&amp;"$F"&amp;$D262)&lt;=0.5,INDIRECT($C262&amp;"!"&amp;"$G"&amp;$D262)=1,INDIRECT($C263&amp;"!"&amp;"$F"&amp;$D263)=0),Calculs!X262,AND(INDIRECT($C263&amp;"!"&amp;"$F"&amp;$D263)=0,INDIRECT($C262&amp;"!"&amp;"$G"&amp;$D262)=1),AH262,TRUE,INDIRECT($C263&amp;"!"&amp;"$F"&amp;$D263))</f>
        <v>0</v>
      </c>
      <c r="X263" cm="1">
        <f t="array" aca="1" ref="X263" ca="1">IF(AND(INDIRECT($C263&amp;"!"&amp;"$G"&amp;$D263)-INDIRECT($C263&amp;"!"&amp;"$F"&amp;$D263)&lt;0.5,INDIRECT($C263&amp;"!"&amp;"$G"&amp;$D263)=1,INDIRECT($C264&amp;"!"&amp;"$F"&amp;$D264)=0),0,IF(OR(INDIRECT($C263&amp;"!"&amp;"$G"&amp;$D263)=1,AND(INDIRECT($C263&amp;"!"&amp;"$G"&amp;$D263)&lt;&gt;1,INDIRECT($C263&amp;"!"&amp;"$G"&amp;$D263)&gt;Calculs!W263+0.5)),Calculs!W263+0.5,INDIRECT($C263&amp;"!"&amp;"$G"&amp;$D263)+ROUND(W263,0)))</f>
        <v>0</v>
      </c>
      <c r="Y263">
        <f t="shared" ca="1" si="115"/>
        <v>0</v>
      </c>
      <c r="Z263" cm="1">
        <f t="array" aca="1" ref="Z263" ca="1">IF(AND(W263=INT(W263),INDIRECT($C263&amp;"!"&amp;"$F"&amp;$D263)&lt;&gt;""),W263+1,ROUNDUP(W263,0))</f>
        <v>0</v>
      </c>
      <c r="AA263">
        <f t="shared" ca="1" si="116"/>
        <v>0</v>
      </c>
      <c r="AB263" t="str">
        <f t="shared" ca="1" si="117"/>
        <v>Oui</v>
      </c>
      <c r="AC263">
        <f t="shared" ca="1" si="118"/>
        <v>0</v>
      </c>
      <c r="AD263" t="str">
        <f t="shared" ca="1" si="110"/>
        <v>Oui</v>
      </c>
      <c r="AE263" t="str">
        <f t="shared" ca="1" si="119"/>
        <v/>
      </c>
      <c r="AF263" t="str">
        <f t="shared" ca="1" si="120"/>
        <v>Non</v>
      </c>
      <c r="AG263" cm="1">
        <f t="array" aca="1" ref="AG263" ca="1">IF(INDIRECT($C263&amp;"!"&amp;"$G"&amp;$D263)-INDIRECT($C263&amp;"!"&amp;"$F"&amp;$D263)&lt;=0.5,0,IF(AND(INDIRECT($C263&amp;"!"&amp;"$F"&amp;$D263)=0,INDIRECT($C262&amp;"!"&amp;"$G"&amp;$D262)=1),X263,INDIRECT($C263&amp;"!"&amp;"$F"&amp;$D263)))</f>
        <v>0</v>
      </c>
      <c r="AH263" cm="1">
        <f t="array" aca="1" ref="AH263" ca="1">IF(INDIRECT($C263&amp;"!"&amp;"$G"&amp;$D263)-INDIRECT($C263&amp;"!"&amp;"$F"&amp;$D263)&lt;=0.5,0,IF(OR(INDIRECT($C263&amp;"!"&amp;"$G"&amp;$D263)=1,AND(INDIRECT($C263&amp;"!"&amp;"$G"&amp;$D263)&lt;&gt;1,INDIRECT($C263&amp;"!"&amp;"$G"&amp;$D263)&gt;Calculs!AG263+0.5)),Calculs!AG263+0.5,INDIRECT($C263&amp;"!"&amp;"$G"&amp;$D263)+ROUND(AG263,0)))</f>
        <v>0</v>
      </c>
      <c r="AI263">
        <f t="shared" ca="1" si="121"/>
        <v>0</v>
      </c>
      <c r="AJ263" cm="1">
        <f t="array" aca="1" ref="AJ263" ca="1">IF(AND(AG263=INT(AG263),INDIRECT($C263&amp;"!"&amp;"$F"&amp;$D263)&lt;&gt;""),AG263+1,ROUNDUP(AG263,0))</f>
        <v>0</v>
      </c>
      <c r="AK263">
        <f t="shared" ca="1" si="122"/>
        <v>0</v>
      </c>
      <c r="AL263" t="str">
        <f t="shared" ca="1" si="123"/>
        <v>Oui</v>
      </c>
      <c r="AM263">
        <f t="shared" ca="1" si="124"/>
        <v>0</v>
      </c>
      <c r="AN263" t="str">
        <f t="shared" ca="1" si="111"/>
        <v>Oui</v>
      </c>
      <c r="AO263" t="str">
        <f t="shared" ca="1" si="125"/>
        <v/>
      </c>
    </row>
    <row r="264" spans="1:41" x14ac:dyDescent="0.25">
      <c r="A264">
        <v>262</v>
      </c>
      <c r="B264">
        <f ca="1">Data!E264</f>
        <v>1</v>
      </c>
      <c r="C264" t="s">
        <v>252</v>
      </c>
      <c r="D264">
        <v>24</v>
      </c>
      <c r="E264" t="str">
        <f t="shared" ca="1" si="37"/>
        <v>Non</v>
      </c>
      <c r="F264" t="str">
        <f ca="1">IF(Data!$D264&gt;=3,"Oui","Non")</f>
        <v>Non</v>
      </c>
      <c r="G264" s="4" t="str" cm="1">
        <f t="array" aca="1" ref="G264" ca="1">IF(OR(AND(Data!$E264=4,ISBLANK(INDIRECT($C264&amp;"!"&amp;"$D"&amp;$D264&amp;":$I"&amp;$D264))),$E264="Oui"),_xlfn.SWITCH(Informations!$E$10,"Oui",0.5,"Non",0.4,"Erreur"),"NA")</f>
        <v>NA</v>
      </c>
      <c r="H264" s="14" cm="1">
        <f t="array" aca="1" ref="H264" ca="1">_xlfn.SWITCH($G264,"NA",(INDIRECT($C264&amp;"!"&amp;"$E"&amp;$D264))-(INDIRECT($C264&amp;"!"&amp;"$D"&amp;$D264)),0.4,$G264,0.5,$G264,"Erreur","Erreur","Erreur")</f>
        <v>0</v>
      </c>
      <c r="I264" cm="1">
        <f t="array" aca="1" ref="I264" ca="1">IF($G264="NA",INDIRECT($C264&amp;"!"&amp;"$H"&amp;$D264)+INDIRECT($C264&amp;"!"&amp;"$I"&amp;$D264)+INDIRECT($C264&amp;"!"&amp;"$J"&amp;$D264),0)</f>
        <v>0</v>
      </c>
      <c r="J264" cm="1">
        <f t="array" aca="1" ref="J264" ca="1">IF($G264="NA",(INDIRECT($C264&amp;"!"&amp;"$K"&amp;$D264)),0)</f>
        <v>0</v>
      </c>
      <c r="K264" s="4">
        <f t="shared" ca="1" si="113"/>
        <v>0</v>
      </c>
      <c r="L264" s="3">
        <f t="shared" ca="1" si="38"/>
        <v>0</v>
      </c>
      <c r="M264" s="5" cm="1">
        <f t="array" aca="1" ref="M264" ca="1">IF((INDIRECT($C264&amp;"!"&amp;"$D"&amp;$D264))="",,_xlfn.IFS(INDIRECT($C264&amp;"!"&amp;"$E"&amp;$D264)&lt;(1/3),INDIRECT($C264&amp;"!"&amp;"$E"&amp;$D264)-INDIRECT($C264&amp;"!"&amp;"$D"&amp;$D264),INDIRECT($C264&amp;"!"&amp;"$E"&amp;$D264)&gt;=(1/3),Data!$H$3-(INDIRECT($C264&amp;"!"&amp;"$D"&amp;$D264))))+INDIRECT($C264&amp;"!"&amp;"$H"&amp;$D264)</f>
        <v>0</v>
      </c>
      <c r="N264" s="5">
        <f t="shared" ca="1" si="39"/>
        <v>0</v>
      </c>
      <c r="O264" s="6">
        <f t="shared" ca="1" si="40"/>
        <v>0</v>
      </c>
      <c r="P264" s="5" cm="1">
        <f t="array" aca="1" ref="P264" ca="1">IF((INDIRECT($C264&amp;"!"&amp;"$D"&amp;$D264))="",,_xlfn.IFS(INDIRECT($C264&amp;"!"&amp;"$D"&amp;$D264)&gt;(2/3),INDIRECT($C264&amp;"!"&amp;"$E"&amp;$D264)-INDIRECT($C264&amp;"!"&amp;"$D"&amp;$D264),INDIRECT($C264&amp;"!"&amp;"$D"&amp;$D264)&lt;=(2/3),INDIRECT($C264&amp;"!"&amp;"$E"&amp;$D264)-Data!$H$4))+INDIRECT($C264&amp;"!"&amp;"$J"&amp;$D264)</f>
        <v>0</v>
      </c>
      <c r="Q264" s="4">
        <f t="shared" ca="1" si="41"/>
        <v>0</v>
      </c>
      <c r="R264" s="6">
        <f t="shared" ca="1" si="42"/>
        <v>0</v>
      </c>
      <c r="S264" s="4">
        <f ca="1">IF(VLOOKUP(A264,Data!B:E,4)&gt;=2,K264,N264+Q264)</f>
        <v>0</v>
      </c>
      <c r="T264" s="4">
        <f ca="1">IF(VLOOKUP(A264,Data!B:E,4)&gt;=2,,K264-N264-Q264)</f>
        <v>0</v>
      </c>
      <c r="U264" s="4">
        <f t="shared" ref="U264" ca="1" si="126">SUM(K258:K264)</f>
        <v>0</v>
      </c>
      <c r="V264" t="str">
        <f t="shared" ca="1" si="114"/>
        <v>Non</v>
      </c>
      <c r="W264" cm="1">
        <f t="array" aca="1" ref="W264" ca="1">_xlfn.IFS(AND(INDIRECT($C264&amp;"!"&amp;"$G"&amp;$D264)-INDIRECT($C264&amp;"!"&amp;"$F"&amp;$D264)&lt;0.5,INDIRECT($C264&amp;"!"&amp;"$G"&amp;$D264)=1,INDIRECT($C265&amp;"!"&amp;"$F"&amp;$D265)=0),0,AND(INDIRECT($C263&amp;"!"&amp;"$G"&amp;$D263)-INDIRECT($C263&amp;"!"&amp;"$F"&amp;$D263)&lt;0.5,INDIRECT($C263&amp;"!"&amp;"$G"&amp;$D263)=1,INDIRECT($C264&amp;"!"&amp;"$F"&amp;$D264)=0),INDIRECT($C263&amp;"!"&amp;"$F"&amp;$D263),AND(INDIRECT($C263&amp;"!"&amp;"$G"&amp;$D263)-INDIRECT($C263&amp;"!"&amp;"$F"&amp;$D263)&lt;=0.5,INDIRECT($C263&amp;"!"&amp;"$G"&amp;$D263)=1,INDIRECT($C264&amp;"!"&amp;"$F"&amp;$D264)=0),Calculs!X263,AND(INDIRECT($C264&amp;"!"&amp;"$F"&amp;$D264)=0,INDIRECT($C263&amp;"!"&amp;"$G"&amp;$D263)=1),AH263,TRUE,INDIRECT($C264&amp;"!"&amp;"$F"&amp;$D264))</f>
        <v>0</v>
      </c>
      <c r="X264" cm="1">
        <f t="array" aca="1" ref="X264" ca="1">IF(AND(INDIRECT($C264&amp;"!"&amp;"$G"&amp;$D264)-INDIRECT($C264&amp;"!"&amp;"$F"&amp;$D264)&lt;0.5,INDIRECT($C264&amp;"!"&amp;"$G"&amp;$D264)=1,INDIRECT($C265&amp;"!"&amp;"$F"&amp;$D265)=0),0,IF(OR(INDIRECT($C264&amp;"!"&amp;"$G"&amp;$D264)=1,AND(INDIRECT($C264&amp;"!"&amp;"$G"&amp;$D264)&lt;&gt;1,INDIRECT($C264&amp;"!"&amp;"$G"&amp;$D264)&gt;Calculs!W264+0.5)),Calculs!W264+0.5,INDIRECT($C264&amp;"!"&amp;"$G"&amp;$D264)+ROUND(W264,0)))</f>
        <v>0</v>
      </c>
      <c r="Y264">
        <f t="shared" ca="1" si="115"/>
        <v>0</v>
      </c>
      <c r="Z264" cm="1">
        <f t="array" aca="1" ref="Z264" ca="1">IF(AND(W264=INT(W264),INDIRECT($C264&amp;"!"&amp;"$F"&amp;$D264)&lt;&gt;""),W264+1,ROUNDUP(W264,0))</f>
        <v>0</v>
      </c>
      <c r="AA264">
        <f t="shared" ca="1" si="116"/>
        <v>0</v>
      </c>
      <c r="AB264" t="str">
        <f t="shared" ca="1" si="117"/>
        <v>Oui</v>
      </c>
      <c r="AC264">
        <f t="shared" ca="1" si="118"/>
        <v>0</v>
      </c>
      <c r="AD264" t="str">
        <f t="shared" ca="1" si="110"/>
        <v>Oui</v>
      </c>
      <c r="AE264" t="str">
        <f t="shared" ca="1" si="119"/>
        <v/>
      </c>
      <c r="AF264" t="str">
        <f t="shared" ca="1" si="120"/>
        <v>Non</v>
      </c>
      <c r="AG264" cm="1">
        <f t="array" aca="1" ref="AG264" ca="1">IF(INDIRECT($C264&amp;"!"&amp;"$G"&amp;$D264)-INDIRECT($C264&amp;"!"&amp;"$F"&amp;$D264)&lt;=0.5,0,IF(AND(INDIRECT($C264&amp;"!"&amp;"$F"&amp;$D264)=0,INDIRECT($C263&amp;"!"&amp;"$G"&amp;$D263)=1),X264,INDIRECT($C264&amp;"!"&amp;"$F"&amp;$D264)))</f>
        <v>0</v>
      </c>
      <c r="AH264" cm="1">
        <f t="array" aca="1" ref="AH264" ca="1">IF(INDIRECT($C264&amp;"!"&amp;"$G"&amp;$D264)-INDIRECT($C264&amp;"!"&amp;"$F"&amp;$D264)&lt;=0.5,0,IF(OR(INDIRECT($C264&amp;"!"&amp;"$G"&amp;$D264)=1,AND(INDIRECT($C264&amp;"!"&amp;"$G"&amp;$D264)&lt;&gt;1,INDIRECT($C264&amp;"!"&amp;"$G"&amp;$D264)&gt;Calculs!AG264+0.5)),Calculs!AG264+0.5,INDIRECT($C264&amp;"!"&amp;"$G"&amp;$D264)+ROUND(AG264,0)))</f>
        <v>0</v>
      </c>
      <c r="AI264">
        <f t="shared" ca="1" si="121"/>
        <v>0</v>
      </c>
      <c r="AJ264" cm="1">
        <f t="array" aca="1" ref="AJ264" ca="1">IF(AND(AG264=INT(AG264),INDIRECT($C264&amp;"!"&amp;"$F"&amp;$D264)&lt;&gt;""),AG264+1,ROUNDUP(AG264,0))</f>
        <v>0</v>
      </c>
      <c r="AK264">
        <f t="shared" ca="1" si="122"/>
        <v>0</v>
      </c>
      <c r="AL264" t="str">
        <f t="shared" ca="1" si="123"/>
        <v>Oui</v>
      </c>
      <c r="AM264">
        <f t="shared" ca="1" si="124"/>
        <v>0</v>
      </c>
      <c r="AN264" t="str">
        <f t="shared" ca="1" si="111"/>
        <v>Oui</v>
      </c>
      <c r="AO264" t="str">
        <f t="shared" ca="1" si="125"/>
        <v/>
      </c>
    </row>
    <row r="265" spans="1:41" x14ac:dyDescent="0.25">
      <c r="A265">
        <v>263</v>
      </c>
      <c r="B265">
        <f ca="1">Data!E265</f>
        <v>1</v>
      </c>
      <c r="C265" t="s">
        <v>252</v>
      </c>
      <c r="D265">
        <v>25</v>
      </c>
      <c r="E265" t="str">
        <f t="shared" ca="1" si="37"/>
        <v>Non</v>
      </c>
      <c r="F265" t="str">
        <f ca="1">IF(Data!$D265&gt;=3,"Oui","Non")</f>
        <v>Non</v>
      </c>
      <c r="G265" s="4" t="str" cm="1">
        <f t="array" aca="1" ref="G265" ca="1">IF(OR(AND(Data!$E265=4,ISBLANK(INDIRECT($C265&amp;"!"&amp;"$D"&amp;$D265&amp;":$I"&amp;$D265))),$E265="Oui"),_xlfn.SWITCH(Informations!$E$10,"Oui",0.5,"Non",0.4,"Erreur"),"NA")</f>
        <v>NA</v>
      </c>
      <c r="H265" s="14" cm="1">
        <f t="array" aca="1" ref="H265" ca="1">_xlfn.SWITCH($G265,"NA",(INDIRECT($C265&amp;"!"&amp;"$E"&amp;$D265))-(INDIRECT($C265&amp;"!"&amp;"$D"&amp;$D265)),0.4,$G265,0.5,$G265,"Erreur","Erreur","Erreur")</f>
        <v>0</v>
      </c>
      <c r="I265" cm="1">
        <f t="array" aca="1" ref="I265" ca="1">IF($G265="NA",INDIRECT($C265&amp;"!"&amp;"$H"&amp;$D265)+INDIRECT($C265&amp;"!"&amp;"$I"&amp;$D265)+INDIRECT($C265&amp;"!"&amp;"$J"&amp;$D265),0)</f>
        <v>0</v>
      </c>
      <c r="J265" cm="1">
        <f t="array" aca="1" ref="J265" ca="1">IF($G265="NA",(INDIRECT($C265&amp;"!"&amp;"$K"&amp;$D265)),0)</f>
        <v>0</v>
      </c>
      <c r="K265" s="4">
        <f t="shared" ca="1" si="113"/>
        <v>0</v>
      </c>
      <c r="L265" s="3">
        <f t="shared" ca="1" si="38"/>
        <v>0</v>
      </c>
      <c r="M265" s="5" cm="1">
        <f t="array" aca="1" ref="M265" ca="1">IF((INDIRECT($C265&amp;"!"&amp;"$D"&amp;$D265))="",,_xlfn.IFS(INDIRECT($C265&amp;"!"&amp;"$E"&amp;$D265)&lt;(1/3),INDIRECT($C265&amp;"!"&amp;"$E"&amp;$D265)-INDIRECT($C265&amp;"!"&amp;"$D"&amp;$D265),INDIRECT($C265&amp;"!"&amp;"$E"&amp;$D265)&gt;=(1/3),Data!$H$3-(INDIRECT($C265&amp;"!"&amp;"$D"&amp;$D265))))+INDIRECT($C265&amp;"!"&amp;"$H"&amp;$D265)</f>
        <v>0</v>
      </c>
      <c r="N265" s="5">
        <f t="shared" ca="1" si="39"/>
        <v>0</v>
      </c>
      <c r="O265" s="6">
        <f t="shared" ca="1" si="40"/>
        <v>0</v>
      </c>
      <c r="P265" s="5" cm="1">
        <f t="array" aca="1" ref="P265" ca="1">IF((INDIRECT($C265&amp;"!"&amp;"$D"&amp;$D265))="",,_xlfn.IFS(INDIRECT($C265&amp;"!"&amp;"$D"&amp;$D265)&gt;(2/3),INDIRECT($C265&amp;"!"&amp;"$E"&amp;$D265)-INDIRECT($C265&amp;"!"&amp;"$D"&amp;$D265),INDIRECT($C265&amp;"!"&amp;"$D"&amp;$D265)&lt;=(2/3),INDIRECT($C265&amp;"!"&amp;"$E"&amp;$D265)-Data!$H$4))+INDIRECT($C265&amp;"!"&amp;"$J"&amp;$D265)</f>
        <v>0</v>
      </c>
      <c r="Q265" s="4">
        <f t="shared" ca="1" si="41"/>
        <v>0</v>
      </c>
      <c r="R265" s="6">
        <f t="shared" ca="1" si="42"/>
        <v>0</v>
      </c>
      <c r="S265" s="4">
        <f ca="1">IF(VLOOKUP(A265,Data!B:E,4)&gt;=2,K265,N265+Q265)</f>
        <v>0</v>
      </c>
      <c r="T265" s="4">
        <f ca="1">IF(VLOOKUP(A265,Data!B:E,4)&gt;=2,,K265-N265-Q265)</f>
        <v>0</v>
      </c>
      <c r="V265" t="str">
        <f t="shared" ca="1" si="114"/>
        <v>Non</v>
      </c>
      <c r="W265" cm="1">
        <f t="array" aca="1" ref="W265" ca="1">_xlfn.IFS(AND(INDIRECT($C265&amp;"!"&amp;"$G"&amp;$D265)-INDIRECT($C265&amp;"!"&amp;"$F"&amp;$D265)&lt;0.5,INDIRECT($C265&amp;"!"&amp;"$G"&amp;$D265)=1,INDIRECT($C266&amp;"!"&amp;"$F"&amp;$D266)=0),0,AND(INDIRECT($C264&amp;"!"&amp;"$G"&amp;$D264)-INDIRECT($C264&amp;"!"&amp;"$F"&amp;$D264)&lt;0.5,INDIRECT($C264&amp;"!"&amp;"$G"&amp;$D264)=1,INDIRECT($C265&amp;"!"&amp;"$F"&amp;$D265)=0),INDIRECT($C264&amp;"!"&amp;"$F"&amp;$D264),AND(INDIRECT($C264&amp;"!"&amp;"$G"&amp;$D264)-INDIRECT($C264&amp;"!"&amp;"$F"&amp;$D264)&lt;=0.5,INDIRECT($C264&amp;"!"&amp;"$G"&amp;$D264)=1,INDIRECT($C265&amp;"!"&amp;"$F"&amp;$D265)=0),Calculs!X264,AND(INDIRECT($C265&amp;"!"&amp;"$F"&amp;$D265)=0,INDIRECT($C264&amp;"!"&amp;"$G"&amp;$D264)=1),AH264,TRUE,INDIRECT($C265&amp;"!"&amp;"$F"&amp;$D265))</f>
        <v>0</v>
      </c>
      <c r="X265" cm="1">
        <f t="array" aca="1" ref="X265" ca="1">IF(AND(INDIRECT($C265&amp;"!"&amp;"$G"&amp;$D265)-INDIRECT($C265&amp;"!"&amp;"$F"&amp;$D265)&lt;0.5,INDIRECT($C265&amp;"!"&amp;"$G"&amp;$D265)=1,INDIRECT($C266&amp;"!"&amp;"$F"&amp;$D266)=0),0,IF(OR(INDIRECT($C265&amp;"!"&amp;"$G"&amp;$D265)=1,AND(INDIRECT($C265&amp;"!"&amp;"$G"&amp;$D265)&lt;&gt;1,INDIRECT($C265&amp;"!"&amp;"$G"&amp;$D265)&gt;Calculs!W265+0.5)),Calculs!W265+0.5,INDIRECT($C265&amp;"!"&amp;"$G"&amp;$D265)+ROUND(W265,0)))</f>
        <v>0</v>
      </c>
      <c r="Y265">
        <f t="shared" ca="1" si="115"/>
        <v>0</v>
      </c>
      <c r="Z265" cm="1">
        <f t="array" aca="1" ref="Z265" ca="1">IF(AND(W265=INT(W265),INDIRECT($C265&amp;"!"&amp;"$F"&amp;$D265)&lt;&gt;""),W265+1,ROUNDUP(W265,0))</f>
        <v>0</v>
      </c>
      <c r="AA265">
        <f t="shared" ca="1" si="116"/>
        <v>0</v>
      </c>
      <c r="AB265" t="str">
        <f t="shared" ca="1" si="117"/>
        <v>Oui</v>
      </c>
      <c r="AC265">
        <f t="shared" ca="1" si="118"/>
        <v>0</v>
      </c>
      <c r="AD265" t="str">
        <f t="shared" ca="1" si="110"/>
        <v>Oui</v>
      </c>
      <c r="AE265" t="str">
        <f t="shared" ca="1" si="119"/>
        <v/>
      </c>
      <c r="AF265" t="str">
        <f t="shared" ca="1" si="120"/>
        <v>Non</v>
      </c>
      <c r="AG265" cm="1">
        <f t="array" aca="1" ref="AG265" ca="1">IF(INDIRECT($C265&amp;"!"&amp;"$G"&amp;$D265)-INDIRECT($C265&amp;"!"&amp;"$F"&amp;$D265)&lt;=0.5,0,IF(AND(INDIRECT($C265&amp;"!"&amp;"$F"&amp;$D265)=0,INDIRECT($C264&amp;"!"&amp;"$G"&amp;$D264)=1),X265,INDIRECT($C265&amp;"!"&amp;"$F"&amp;$D265)))</f>
        <v>0</v>
      </c>
      <c r="AH265" cm="1">
        <f t="array" aca="1" ref="AH265" ca="1">IF(INDIRECT($C265&amp;"!"&amp;"$G"&amp;$D265)-INDIRECT($C265&amp;"!"&amp;"$F"&amp;$D265)&lt;=0.5,0,IF(OR(INDIRECT($C265&amp;"!"&amp;"$G"&amp;$D265)=1,AND(INDIRECT($C265&amp;"!"&amp;"$G"&amp;$D265)&lt;&gt;1,INDIRECT($C265&amp;"!"&amp;"$G"&amp;$D265)&gt;Calculs!AG265+0.5)),Calculs!AG265+0.5,INDIRECT($C265&amp;"!"&amp;"$G"&amp;$D265)+ROUND(AG265,0)))</f>
        <v>0</v>
      </c>
      <c r="AI265">
        <f t="shared" ca="1" si="121"/>
        <v>0</v>
      </c>
      <c r="AJ265" cm="1">
        <f t="array" aca="1" ref="AJ265" ca="1">IF(AND(AG265=INT(AG265),INDIRECT($C265&amp;"!"&amp;"$F"&amp;$D265)&lt;&gt;""),AG265+1,ROUNDUP(AG265,0))</f>
        <v>0</v>
      </c>
      <c r="AK265">
        <f t="shared" ca="1" si="122"/>
        <v>0</v>
      </c>
      <c r="AL265" t="str">
        <f t="shared" ca="1" si="123"/>
        <v>Oui</v>
      </c>
      <c r="AM265">
        <f t="shared" ca="1" si="124"/>
        <v>0</v>
      </c>
      <c r="AN265" t="str">
        <f t="shared" ca="1" si="111"/>
        <v>Oui</v>
      </c>
      <c r="AO265" t="str">
        <f t="shared" ca="1" si="125"/>
        <v/>
      </c>
    </row>
    <row r="266" spans="1:41" x14ac:dyDescent="0.25">
      <c r="A266">
        <v>264</v>
      </c>
      <c r="B266">
        <f ca="1">Data!E266</f>
        <v>1</v>
      </c>
      <c r="C266" t="s">
        <v>252</v>
      </c>
      <c r="D266">
        <v>26</v>
      </c>
      <c r="E266" t="str">
        <f t="shared" ca="1" si="37"/>
        <v>Non</v>
      </c>
      <c r="F266" t="str">
        <f ca="1">IF(Data!$D266&gt;=3,"Oui","Non")</f>
        <v>Non</v>
      </c>
      <c r="G266" s="4" t="str" cm="1">
        <f t="array" aca="1" ref="G266" ca="1">IF(OR(AND(Data!$E266=4,ISBLANK(INDIRECT($C266&amp;"!"&amp;"$D"&amp;$D266&amp;":$I"&amp;$D266))),$E266="Oui"),_xlfn.SWITCH(Informations!$E$10,"Oui",0.5,"Non",0.4,"Erreur"),"NA")</f>
        <v>NA</v>
      </c>
      <c r="H266" s="14" cm="1">
        <f t="array" aca="1" ref="H266" ca="1">_xlfn.SWITCH($G266,"NA",(INDIRECT($C266&amp;"!"&amp;"$E"&amp;$D266))-(INDIRECT($C266&amp;"!"&amp;"$D"&amp;$D266)),0.4,$G266,0.5,$G266,"Erreur","Erreur","Erreur")</f>
        <v>0</v>
      </c>
      <c r="I266" cm="1">
        <f t="array" aca="1" ref="I266" ca="1">IF($G266="NA",INDIRECT($C266&amp;"!"&amp;"$H"&amp;$D266)+INDIRECT($C266&amp;"!"&amp;"$I"&amp;$D266)+INDIRECT($C266&amp;"!"&amp;"$J"&amp;$D266),0)</f>
        <v>0</v>
      </c>
      <c r="J266" cm="1">
        <f t="array" aca="1" ref="J266" ca="1">IF($G266="NA",(INDIRECT($C266&amp;"!"&amp;"$K"&amp;$D266)),0)</f>
        <v>0</v>
      </c>
      <c r="K266" s="4">
        <f t="shared" ca="1" si="113"/>
        <v>0</v>
      </c>
      <c r="L266" s="3">
        <f t="shared" ca="1" si="38"/>
        <v>0</v>
      </c>
      <c r="M266" s="5" cm="1">
        <f t="array" aca="1" ref="M266" ca="1">IF((INDIRECT($C266&amp;"!"&amp;"$D"&amp;$D266))="",,_xlfn.IFS(INDIRECT($C266&amp;"!"&amp;"$E"&amp;$D266)&lt;(1/3),INDIRECT($C266&amp;"!"&amp;"$E"&amp;$D266)-INDIRECT($C266&amp;"!"&amp;"$D"&amp;$D266),INDIRECT($C266&amp;"!"&amp;"$E"&amp;$D266)&gt;=(1/3),Data!$H$3-(INDIRECT($C266&amp;"!"&amp;"$D"&amp;$D266))))+INDIRECT($C266&amp;"!"&amp;"$H"&amp;$D266)</f>
        <v>0</v>
      </c>
      <c r="N266" s="5">
        <f t="shared" ca="1" si="39"/>
        <v>0</v>
      </c>
      <c r="O266" s="6">
        <f t="shared" ca="1" si="40"/>
        <v>0</v>
      </c>
      <c r="P266" s="5" cm="1">
        <f t="array" aca="1" ref="P266" ca="1">IF((INDIRECT($C266&amp;"!"&amp;"$D"&amp;$D266))="",,_xlfn.IFS(INDIRECT($C266&amp;"!"&amp;"$D"&amp;$D266)&gt;(2/3),INDIRECT($C266&amp;"!"&amp;"$E"&amp;$D266)-INDIRECT($C266&amp;"!"&amp;"$D"&amp;$D266),INDIRECT($C266&amp;"!"&amp;"$D"&amp;$D266)&lt;=(2/3),INDIRECT($C266&amp;"!"&amp;"$E"&amp;$D266)-Data!$H$4))+INDIRECT($C266&amp;"!"&amp;"$J"&amp;$D266)</f>
        <v>0</v>
      </c>
      <c r="Q266" s="4">
        <f t="shared" ca="1" si="41"/>
        <v>0</v>
      </c>
      <c r="R266" s="6">
        <f t="shared" ca="1" si="42"/>
        <v>0</v>
      </c>
      <c r="S266" s="4">
        <f ca="1">IF(VLOOKUP(A266,Data!B:E,4)&gt;=2,K266,N266+Q266)</f>
        <v>0</v>
      </c>
      <c r="T266" s="4">
        <f ca="1">IF(VLOOKUP(A266,Data!B:E,4)&gt;=2,,K266-N266-Q266)</f>
        <v>0</v>
      </c>
      <c r="V266" t="str">
        <f t="shared" ca="1" si="114"/>
        <v>Non</v>
      </c>
      <c r="W266" cm="1">
        <f t="array" aca="1" ref="W266" ca="1">_xlfn.IFS(AND(INDIRECT($C266&amp;"!"&amp;"$G"&amp;$D266)-INDIRECT($C266&amp;"!"&amp;"$F"&amp;$D266)&lt;0.5,INDIRECT($C266&amp;"!"&amp;"$G"&amp;$D266)=1,INDIRECT($C267&amp;"!"&amp;"$F"&amp;$D267)=0),0,AND(INDIRECT($C265&amp;"!"&amp;"$G"&amp;$D265)-INDIRECT($C265&amp;"!"&amp;"$F"&amp;$D265)&lt;0.5,INDIRECT($C265&amp;"!"&amp;"$G"&amp;$D265)=1,INDIRECT($C266&amp;"!"&amp;"$F"&amp;$D266)=0),INDIRECT($C265&amp;"!"&amp;"$F"&amp;$D265),AND(INDIRECT($C265&amp;"!"&amp;"$G"&amp;$D265)-INDIRECT($C265&amp;"!"&amp;"$F"&amp;$D265)&lt;=0.5,INDIRECT($C265&amp;"!"&amp;"$G"&amp;$D265)=1,INDIRECT($C266&amp;"!"&amp;"$F"&amp;$D266)=0),Calculs!X265,AND(INDIRECT($C266&amp;"!"&amp;"$F"&amp;$D266)=0,INDIRECT($C265&amp;"!"&amp;"$G"&amp;$D265)=1),AH265,TRUE,INDIRECT($C266&amp;"!"&amp;"$F"&amp;$D266))</f>
        <v>0</v>
      </c>
      <c r="X266" cm="1">
        <f t="array" aca="1" ref="X266" ca="1">IF(AND(INDIRECT($C266&amp;"!"&amp;"$G"&amp;$D266)-INDIRECT($C266&amp;"!"&amp;"$F"&amp;$D266)&lt;0.5,INDIRECT($C266&amp;"!"&amp;"$G"&amp;$D266)=1,INDIRECT($C267&amp;"!"&amp;"$F"&amp;$D267)=0),0,IF(OR(INDIRECT($C266&amp;"!"&amp;"$G"&amp;$D266)=1,AND(INDIRECT($C266&amp;"!"&amp;"$G"&amp;$D266)&lt;&gt;1,INDIRECT($C266&amp;"!"&amp;"$G"&amp;$D266)&gt;Calculs!W266+0.5)),Calculs!W266+0.5,INDIRECT($C266&amp;"!"&amp;"$G"&amp;$D266)+ROUND(W266,0)))</f>
        <v>0</v>
      </c>
      <c r="Y266">
        <f t="shared" ca="1" si="115"/>
        <v>0</v>
      </c>
      <c r="Z266" cm="1">
        <f t="array" aca="1" ref="Z266" ca="1">IF(AND(W266=INT(W266),INDIRECT($C266&amp;"!"&amp;"$F"&amp;$D266)&lt;&gt;""),W266+1,ROUNDUP(W266,0))</f>
        <v>0</v>
      </c>
      <c r="AA266">
        <f t="shared" ca="1" si="116"/>
        <v>0</v>
      </c>
      <c r="AB266" t="str">
        <f t="shared" ca="1" si="117"/>
        <v>Oui</v>
      </c>
      <c r="AC266">
        <f t="shared" ca="1" si="118"/>
        <v>0</v>
      </c>
      <c r="AD266" t="str">
        <f t="shared" ca="1" si="110"/>
        <v>Oui</v>
      </c>
      <c r="AE266" t="str">
        <f t="shared" ca="1" si="119"/>
        <v/>
      </c>
      <c r="AF266" t="str">
        <f t="shared" ca="1" si="120"/>
        <v>Non</v>
      </c>
      <c r="AG266" cm="1">
        <f t="array" aca="1" ref="AG266" ca="1">IF(INDIRECT($C266&amp;"!"&amp;"$G"&amp;$D266)-INDIRECT($C266&amp;"!"&amp;"$F"&amp;$D266)&lt;=0.5,0,IF(AND(INDIRECT($C266&amp;"!"&amp;"$F"&amp;$D266)=0,INDIRECT($C265&amp;"!"&amp;"$G"&amp;$D265)=1),X266,INDIRECT($C266&amp;"!"&amp;"$F"&amp;$D266)))</f>
        <v>0</v>
      </c>
      <c r="AH266" cm="1">
        <f t="array" aca="1" ref="AH266" ca="1">IF(INDIRECT($C266&amp;"!"&amp;"$G"&amp;$D266)-INDIRECT($C266&amp;"!"&amp;"$F"&amp;$D266)&lt;=0.5,0,IF(OR(INDIRECT($C266&amp;"!"&amp;"$G"&amp;$D266)=1,AND(INDIRECT($C266&amp;"!"&amp;"$G"&amp;$D266)&lt;&gt;1,INDIRECT($C266&amp;"!"&amp;"$G"&amp;$D266)&gt;Calculs!AG266+0.5)),Calculs!AG266+0.5,INDIRECT($C266&amp;"!"&amp;"$G"&amp;$D266)+ROUND(AG266,0)))</f>
        <v>0</v>
      </c>
      <c r="AI266">
        <f t="shared" ca="1" si="121"/>
        <v>0</v>
      </c>
      <c r="AJ266" cm="1">
        <f t="array" aca="1" ref="AJ266" ca="1">IF(AND(AG266=INT(AG266),INDIRECT($C266&amp;"!"&amp;"$F"&amp;$D266)&lt;&gt;""),AG266+1,ROUNDUP(AG266,0))</f>
        <v>0</v>
      </c>
      <c r="AK266">
        <f t="shared" ca="1" si="122"/>
        <v>0</v>
      </c>
      <c r="AL266" t="str">
        <f t="shared" ca="1" si="123"/>
        <v>Oui</v>
      </c>
      <c r="AM266">
        <f t="shared" ca="1" si="124"/>
        <v>0</v>
      </c>
      <c r="AN266" t="str">
        <f t="shared" ca="1" si="111"/>
        <v>Oui</v>
      </c>
      <c r="AO266" t="str">
        <f t="shared" ca="1" si="125"/>
        <v/>
      </c>
    </row>
    <row r="267" spans="1:41" x14ac:dyDescent="0.25">
      <c r="A267">
        <v>265</v>
      </c>
      <c r="B267">
        <f ca="1">Data!E267</f>
        <v>1</v>
      </c>
      <c r="C267" t="s">
        <v>252</v>
      </c>
      <c r="D267">
        <v>27</v>
      </c>
      <c r="E267" t="str">
        <f t="shared" ca="1" si="37"/>
        <v>Non</v>
      </c>
      <c r="F267" t="str">
        <f ca="1">IF(Data!$D267&gt;=3,"Oui","Non")</f>
        <v>Non</v>
      </c>
      <c r="G267" s="4" t="str" cm="1">
        <f t="array" aca="1" ref="G267" ca="1">IF(OR(AND(Data!$E267=4,ISBLANK(INDIRECT($C267&amp;"!"&amp;"$D"&amp;$D267&amp;":$I"&amp;$D267))),$E267="Oui"),_xlfn.SWITCH(Informations!$E$10,"Oui",0.5,"Non",0.4,"Erreur"),"NA")</f>
        <v>NA</v>
      </c>
      <c r="H267" s="14" cm="1">
        <f t="array" aca="1" ref="H267" ca="1">_xlfn.SWITCH($G267,"NA",(INDIRECT($C267&amp;"!"&amp;"$E"&amp;$D267))-(INDIRECT($C267&amp;"!"&amp;"$D"&amp;$D267)),0.4,$G267,0.5,$G267,"Erreur","Erreur","Erreur")</f>
        <v>0</v>
      </c>
      <c r="I267" cm="1">
        <f t="array" aca="1" ref="I267" ca="1">IF($G267="NA",INDIRECT($C267&amp;"!"&amp;"$H"&amp;$D267)+INDIRECT($C267&amp;"!"&amp;"$I"&amp;$D267)+INDIRECT($C267&amp;"!"&amp;"$J"&amp;$D267),0)</f>
        <v>0</v>
      </c>
      <c r="J267" cm="1">
        <f t="array" aca="1" ref="J267" ca="1">IF($G267="NA",(INDIRECT($C267&amp;"!"&amp;"$K"&amp;$D267)),0)</f>
        <v>0</v>
      </c>
      <c r="K267" s="4">
        <f t="shared" ca="1" si="113"/>
        <v>0</v>
      </c>
      <c r="L267" s="3">
        <f t="shared" ca="1" si="38"/>
        <v>0</v>
      </c>
      <c r="M267" s="5" cm="1">
        <f t="array" aca="1" ref="M267" ca="1">IF((INDIRECT($C267&amp;"!"&amp;"$D"&amp;$D267))="",,_xlfn.IFS(INDIRECT($C267&amp;"!"&amp;"$E"&amp;$D267)&lt;(1/3),INDIRECT($C267&amp;"!"&amp;"$E"&amp;$D267)-INDIRECT($C267&amp;"!"&amp;"$D"&amp;$D267),INDIRECT($C267&amp;"!"&amp;"$E"&amp;$D267)&gt;=(1/3),Data!$H$3-(INDIRECT($C267&amp;"!"&amp;"$D"&amp;$D267))))+INDIRECT($C267&amp;"!"&amp;"$H"&amp;$D267)</f>
        <v>0</v>
      </c>
      <c r="N267" s="5">
        <f t="shared" ca="1" si="39"/>
        <v>0</v>
      </c>
      <c r="O267" s="6">
        <f t="shared" ca="1" si="40"/>
        <v>0</v>
      </c>
      <c r="P267" s="5" cm="1">
        <f t="array" aca="1" ref="P267" ca="1">IF((INDIRECT($C267&amp;"!"&amp;"$D"&amp;$D267))="",,_xlfn.IFS(INDIRECT($C267&amp;"!"&amp;"$D"&amp;$D267)&gt;(2/3),INDIRECT($C267&amp;"!"&amp;"$E"&amp;$D267)-INDIRECT($C267&amp;"!"&amp;"$D"&amp;$D267),INDIRECT($C267&amp;"!"&amp;"$D"&amp;$D267)&lt;=(2/3),INDIRECT($C267&amp;"!"&amp;"$E"&amp;$D267)-Data!$H$4))+INDIRECT($C267&amp;"!"&amp;"$J"&amp;$D267)</f>
        <v>0</v>
      </c>
      <c r="Q267" s="4">
        <f t="shared" ca="1" si="41"/>
        <v>0</v>
      </c>
      <c r="R267" s="6">
        <f t="shared" ca="1" si="42"/>
        <v>0</v>
      </c>
      <c r="S267" s="4">
        <f ca="1">IF(VLOOKUP(A267,Data!B:E,4)&gt;=2,K267,N267+Q267)</f>
        <v>0</v>
      </c>
      <c r="T267" s="4">
        <f ca="1">IF(VLOOKUP(A267,Data!B:E,4)&gt;=2,,K267-N267-Q267)</f>
        <v>0</v>
      </c>
      <c r="V267" t="str">
        <f t="shared" ca="1" si="114"/>
        <v>Non</v>
      </c>
      <c r="W267" cm="1">
        <f t="array" aca="1" ref="W267" ca="1">_xlfn.IFS(AND(INDIRECT($C267&amp;"!"&amp;"$G"&amp;$D267)-INDIRECT($C267&amp;"!"&amp;"$F"&amp;$D267)&lt;0.5,INDIRECT($C267&amp;"!"&amp;"$G"&amp;$D267)=1,INDIRECT($C268&amp;"!"&amp;"$F"&amp;$D268)=0),0,AND(INDIRECT($C266&amp;"!"&amp;"$G"&amp;$D266)-INDIRECT($C266&amp;"!"&amp;"$F"&amp;$D266)&lt;0.5,INDIRECT($C266&amp;"!"&amp;"$G"&amp;$D266)=1,INDIRECT($C267&amp;"!"&amp;"$F"&amp;$D267)=0),INDIRECT($C266&amp;"!"&amp;"$F"&amp;$D266),AND(INDIRECT($C266&amp;"!"&amp;"$G"&amp;$D266)-INDIRECT($C266&amp;"!"&amp;"$F"&amp;$D266)&lt;=0.5,INDIRECT($C266&amp;"!"&amp;"$G"&amp;$D266)=1,INDIRECT($C267&amp;"!"&amp;"$F"&amp;$D267)=0),Calculs!X266,AND(INDIRECT($C267&amp;"!"&amp;"$F"&amp;$D267)=0,INDIRECT($C266&amp;"!"&amp;"$G"&amp;$D266)=1),AH266,TRUE,INDIRECT($C267&amp;"!"&amp;"$F"&amp;$D267))</f>
        <v>0</v>
      </c>
      <c r="X267" cm="1">
        <f t="array" aca="1" ref="X267" ca="1">IF(AND(INDIRECT($C267&amp;"!"&amp;"$G"&amp;$D267)-INDIRECT($C267&amp;"!"&amp;"$F"&amp;$D267)&lt;0.5,INDIRECT($C267&amp;"!"&amp;"$G"&amp;$D267)=1,INDIRECT($C268&amp;"!"&amp;"$F"&amp;$D268)=0),0,IF(OR(INDIRECT($C267&amp;"!"&amp;"$G"&amp;$D267)=1,AND(INDIRECT($C267&amp;"!"&amp;"$G"&amp;$D267)&lt;&gt;1,INDIRECT($C267&amp;"!"&amp;"$G"&amp;$D267)&gt;Calculs!W267+0.5)),Calculs!W267+0.5,INDIRECT($C267&amp;"!"&amp;"$G"&amp;$D267)+ROUND(W267,0)))</f>
        <v>0</v>
      </c>
      <c r="Y267">
        <f t="shared" ca="1" si="115"/>
        <v>0</v>
      </c>
      <c r="Z267" cm="1">
        <f t="array" aca="1" ref="Z267" ca="1">IF(AND(W267=INT(W267),INDIRECT($C267&amp;"!"&amp;"$F"&amp;$D267)&lt;&gt;""),W267+1,ROUNDUP(W267,0))</f>
        <v>0</v>
      </c>
      <c r="AA267">
        <f t="shared" ca="1" si="116"/>
        <v>0</v>
      </c>
      <c r="AB267" t="str">
        <f t="shared" ca="1" si="117"/>
        <v>Oui</v>
      </c>
      <c r="AC267">
        <f t="shared" ca="1" si="118"/>
        <v>0</v>
      </c>
      <c r="AD267" t="str">
        <f t="shared" ca="1" si="110"/>
        <v>Oui</v>
      </c>
      <c r="AE267" t="str">
        <f t="shared" ca="1" si="119"/>
        <v/>
      </c>
      <c r="AF267" t="str">
        <f t="shared" ca="1" si="120"/>
        <v>Non</v>
      </c>
      <c r="AG267" cm="1">
        <f t="array" aca="1" ref="AG267" ca="1">IF(INDIRECT($C267&amp;"!"&amp;"$G"&amp;$D267)-INDIRECT($C267&amp;"!"&amp;"$F"&amp;$D267)&lt;=0.5,0,IF(AND(INDIRECT($C267&amp;"!"&amp;"$F"&amp;$D267)=0,INDIRECT($C266&amp;"!"&amp;"$G"&amp;$D266)=1),X267,INDIRECT($C267&amp;"!"&amp;"$F"&amp;$D267)))</f>
        <v>0</v>
      </c>
      <c r="AH267" cm="1">
        <f t="array" aca="1" ref="AH267" ca="1">IF(INDIRECT($C267&amp;"!"&amp;"$G"&amp;$D267)-INDIRECT($C267&amp;"!"&amp;"$F"&amp;$D267)&lt;=0.5,0,IF(OR(INDIRECT($C267&amp;"!"&amp;"$G"&amp;$D267)=1,AND(INDIRECT($C267&amp;"!"&amp;"$G"&amp;$D267)&lt;&gt;1,INDIRECT($C267&amp;"!"&amp;"$G"&amp;$D267)&gt;Calculs!AG267+0.5)),Calculs!AG267+0.5,INDIRECT($C267&amp;"!"&amp;"$G"&amp;$D267)+ROUND(AG267,0)))</f>
        <v>0</v>
      </c>
      <c r="AI267">
        <f t="shared" ca="1" si="121"/>
        <v>0</v>
      </c>
      <c r="AJ267" cm="1">
        <f t="array" aca="1" ref="AJ267" ca="1">IF(AND(AG267=INT(AG267),INDIRECT($C267&amp;"!"&amp;"$F"&amp;$D267)&lt;&gt;""),AG267+1,ROUNDUP(AG267,0))</f>
        <v>0</v>
      </c>
      <c r="AK267">
        <f t="shared" ca="1" si="122"/>
        <v>0</v>
      </c>
      <c r="AL267" t="str">
        <f t="shared" ca="1" si="123"/>
        <v>Oui</v>
      </c>
      <c r="AM267">
        <f t="shared" ca="1" si="124"/>
        <v>0</v>
      </c>
      <c r="AN267" t="str">
        <f t="shared" ca="1" si="111"/>
        <v>Oui</v>
      </c>
      <c r="AO267" t="str">
        <f t="shared" ca="1" si="125"/>
        <v/>
      </c>
    </row>
    <row r="268" spans="1:41" x14ac:dyDescent="0.25">
      <c r="A268">
        <v>266</v>
      </c>
      <c r="B268">
        <f ca="1">Data!E268</f>
        <v>2</v>
      </c>
      <c r="C268" t="s">
        <v>252</v>
      </c>
      <c r="D268">
        <v>28</v>
      </c>
      <c r="E268" t="str">
        <f t="shared" ca="1" si="37"/>
        <v>Non</v>
      </c>
      <c r="F268" t="str">
        <f ca="1">IF(Data!$D268&gt;=3,"Oui","Non")</f>
        <v>Non</v>
      </c>
      <c r="G268" s="4" t="str" cm="1">
        <f t="array" aca="1" ref="G268" ca="1">IF(OR(AND(Data!$E268=4,ISBLANK(INDIRECT($C268&amp;"!"&amp;"$D"&amp;$D268&amp;":$I"&amp;$D268))),$E268="Oui"),_xlfn.SWITCH(Informations!$E$10,"Oui",0.5,"Non",0.4,"Erreur"),"NA")</f>
        <v>NA</v>
      </c>
      <c r="H268" s="14" cm="1">
        <f t="array" aca="1" ref="H268" ca="1">_xlfn.SWITCH($G268,"NA",(INDIRECT($C268&amp;"!"&amp;"$E"&amp;$D268))-(INDIRECT($C268&amp;"!"&amp;"$D"&amp;$D268)),0.4,$G268,0.5,$G268,"Erreur","Erreur","Erreur")</f>
        <v>0</v>
      </c>
      <c r="I268" cm="1">
        <f t="array" aca="1" ref="I268" ca="1">IF($G268="NA",INDIRECT($C268&amp;"!"&amp;"$H"&amp;$D268)+INDIRECT($C268&amp;"!"&amp;"$I"&amp;$D268)+INDIRECT($C268&amp;"!"&amp;"$J"&amp;$D268),0)</f>
        <v>0</v>
      </c>
      <c r="J268" cm="1">
        <f t="array" aca="1" ref="J268" ca="1">IF($G268="NA",(INDIRECT($C268&amp;"!"&amp;"$K"&amp;$D268)),0)</f>
        <v>0</v>
      </c>
      <c r="K268" s="4">
        <f t="shared" ca="1" si="113"/>
        <v>0</v>
      </c>
      <c r="L268" s="3">
        <f t="shared" ca="1" si="38"/>
        <v>0</v>
      </c>
      <c r="M268" s="5" cm="1">
        <f t="array" aca="1" ref="M268" ca="1">IF((INDIRECT($C268&amp;"!"&amp;"$D"&amp;$D268))="",,_xlfn.IFS(INDIRECT($C268&amp;"!"&amp;"$E"&amp;$D268)&lt;(1/3),INDIRECT($C268&amp;"!"&amp;"$E"&amp;$D268)-INDIRECT($C268&amp;"!"&amp;"$D"&amp;$D268),INDIRECT($C268&amp;"!"&amp;"$E"&amp;$D268)&gt;=(1/3),Data!$H$3-(INDIRECT($C268&amp;"!"&amp;"$D"&amp;$D268))))+INDIRECT($C268&amp;"!"&amp;"$H"&amp;$D268)</f>
        <v>0</v>
      </c>
      <c r="N268" s="5">
        <f t="shared" ca="1" si="39"/>
        <v>0</v>
      </c>
      <c r="O268" s="6">
        <f t="shared" ca="1" si="40"/>
        <v>0</v>
      </c>
      <c r="P268" s="5" cm="1">
        <f t="array" aca="1" ref="P268" ca="1">IF((INDIRECT($C268&amp;"!"&amp;"$D"&amp;$D268))="",,_xlfn.IFS(INDIRECT($C268&amp;"!"&amp;"$D"&amp;$D268)&gt;(2/3),INDIRECT($C268&amp;"!"&amp;"$E"&amp;$D268)-INDIRECT($C268&amp;"!"&amp;"$D"&amp;$D268),INDIRECT($C268&amp;"!"&amp;"$D"&amp;$D268)&lt;=(2/3),INDIRECT($C268&amp;"!"&amp;"$E"&amp;$D268)-Data!$H$4))+INDIRECT($C268&amp;"!"&amp;"$J"&amp;$D268)</f>
        <v>0</v>
      </c>
      <c r="Q268" s="4">
        <f t="shared" ca="1" si="41"/>
        <v>0</v>
      </c>
      <c r="R268" s="6">
        <f t="shared" ca="1" si="42"/>
        <v>0</v>
      </c>
      <c r="S268" s="4">
        <f ca="1">IF(VLOOKUP(A268,Data!B:E,4)&gt;=2,K268,N268+Q268)</f>
        <v>0</v>
      </c>
      <c r="T268" s="4">
        <f ca="1">IF(VLOOKUP(A268,Data!B:E,4)&gt;=2,,K268-N268-Q268)</f>
        <v>0</v>
      </c>
      <c r="V268" t="str">
        <f t="shared" ca="1" si="114"/>
        <v>Non</v>
      </c>
      <c r="W268" cm="1">
        <f t="array" aca="1" ref="W268" ca="1">_xlfn.IFS(AND(INDIRECT($C268&amp;"!"&amp;"$G"&amp;$D268)-INDIRECT($C268&amp;"!"&amp;"$F"&amp;$D268)&lt;0.5,INDIRECT($C268&amp;"!"&amp;"$G"&amp;$D268)=1,INDIRECT($C269&amp;"!"&amp;"$F"&amp;$D269)=0),0,AND(INDIRECT($C267&amp;"!"&amp;"$G"&amp;$D267)-INDIRECT($C267&amp;"!"&amp;"$F"&amp;$D267)&lt;0.5,INDIRECT($C267&amp;"!"&amp;"$G"&amp;$D267)=1,INDIRECT($C268&amp;"!"&amp;"$F"&amp;$D268)=0),INDIRECT($C267&amp;"!"&amp;"$F"&amp;$D267),AND(INDIRECT($C267&amp;"!"&amp;"$G"&amp;$D267)-INDIRECT($C267&amp;"!"&amp;"$F"&amp;$D267)&lt;=0.5,INDIRECT($C267&amp;"!"&amp;"$G"&amp;$D267)=1,INDIRECT($C268&amp;"!"&amp;"$F"&amp;$D268)=0),Calculs!X267,AND(INDIRECT($C268&amp;"!"&amp;"$F"&amp;$D268)=0,INDIRECT($C267&amp;"!"&amp;"$G"&amp;$D267)=1),AH267,TRUE,INDIRECT($C268&amp;"!"&amp;"$F"&amp;$D268))</f>
        <v>0</v>
      </c>
      <c r="X268" cm="1">
        <f t="array" aca="1" ref="X268" ca="1">IF(AND(INDIRECT($C268&amp;"!"&amp;"$G"&amp;$D268)-INDIRECT($C268&amp;"!"&amp;"$F"&amp;$D268)&lt;0.5,INDIRECT($C268&amp;"!"&amp;"$G"&amp;$D268)=1,INDIRECT($C269&amp;"!"&amp;"$F"&amp;$D269)=0),0,IF(OR(INDIRECT($C268&amp;"!"&amp;"$G"&amp;$D268)=1,AND(INDIRECT($C268&amp;"!"&amp;"$G"&amp;$D268)&lt;&gt;1,INDIRECT($C268&amp;"!"&amp;"$G"&amp;$D268)&gt;Calculs!W268+0.5)),Calculs!W268+0.5,INDIRECT($C268&amp;"!"&amp;"$G"&amp;$D268)+ROUND(W268,0)))</f>
        <v>0</v>
      </c>
      <c r="Y268">
        <f t="shared" ca="1" si="115"/>
        <v>0</v>
      </c>
      <c r="Z268" cm="1">
        <f t="array" aca="1" ref="Z268" ca="1">IF(AND(W268=INT(W268),INDIRECT($C268&amp;"!"&amp;"$F"&amp;$D268)&lt;&gt;""),W268+1,ROUNDUP(W268,0))</f>
        <v>0</v>
      </c>
      <c r="AA268">
        <f t="shared" ca="1" si="116"/>
        <v>0</v>
      </c>
      <c r="AB268" t="str">
        <f t="shared" ca="1" si="117"/>
        <v>Oui</v>
      </c>
      <c r="AC268">
        <f t="shared" ca="1" si="118"/>
        <v>0</v>
      </c>
      <c r="AD268" t="str">
        <f t="shared" ca="1" si="110"/>
        <v>Oui</v>
      </c>
      <c r="AE268" t="str">
        <f t="shared" ca="1" si="119"/>
        <v/>
      </c>
      <c r="AF268" t="str">
        <f t="shared" ca="1" si="120"/>
        <v>Non</v>
      </c>
      <c r="AG268" cm="1">
        <f t="array" aca="1" ref="AG268" ca="1">IF(INDIRECT($C268&amp;"!"&amp;"$G"&amp;$D268)-INDIRECT($C268&amp;"!"&amp;"$F"&amp;$D268)&lt;=0.5,0,IF(AND(INDIRECT($C268&amp;"!"&amp;"$F"&amp;$D268)=0,INDIRECT($C267&amp;"!"&amp;"$G"&amp;$D267)=1),X268,INDIRECT($C268&amp;"!"&amp;"$F"&amp;$D268)))</f>
        <v>0</v>
      </c>
      <c r="AH268" cm="1">
        <f t="array" aca="1" ref="AH268" ca="1">IF(INDIRECT($C268&amp;"!"&amp;"$G"&amp;$D268)-INDIRECT($C268&amp;"!"&amp;"$F"&amp;$D268)&lt;=0.5,0,IF(OR(INDIRECT($C268&amp;"!"&amp;"$G"&amp;$D268)=1,AND(INDIRECT($C268&amp;"!"&amp;"$G"&amp;$D268)&lt;&gt;1,INDIRECT($C268&amp;"!"&amp;"$G"&amp;$D268)&gt;Calculs!AG268+0.5)),Calculs!AG268+0.5,INDIRECT($C268&amp;"!"&amp;"$G"&amp;$D268)+ROUND(AG268,0)))</f>
        <v>0</v>
      </c>
      <c r="AI268">
        <f t="shared" ca="1" si="121"/>
        <v>0</v>
      </c>
      <c r="AJ268" cm="1">
        <f t="array" aca="1" ref="AJ268" ca="1">IF(AND(AG268=INT(AG268),INDIRECT($C268&amp;"!"&amp;"$F"&amp;$D268)&lt;&gt;""),AG268+1,ROUNDUP(AG268,0))</f>
        <v>0</v>
      </c>
      <c r="AK268">
        <f t="shared" ca="1" si="122"/>
        <v>0</v>
      </c>
      <c r="AL268" t="str">
        <f t="shared" ca="1" si="123"/>
        <v>Oui</v>
      </c>
      <c r="AM268">
        <f t="shared" ca="1" si="124"/>
        <v>0</v>
      </c>
      <c r="AN268" t="str">
        <f t="shared" ca="1" si="111"/>
        <v>Oui</v>
      </c>
      <c r="AO268" t="str">
        <f t="shared" ca="1" si="125"/>
        <v/>
      </c>
    </row>
    <row r="269" spans="1:41" x14ac:dyDescent="0.25">
      <c r="A269">
        <v>267</v>
      </c>
      <c r="B269">
        <f ca="1">Data!E269</f>
        <v>3</v>
      </c>
      <c r="C269" t="s">
        <v>252</v>
      </c>
      <c r="D269">
        <v>29</v>
      </c>
      <c r="E269" t="str">
        <f t="shared" ca="1" si="37"/>
        <v>Non</v>
      </c>
      <c r="F269" t="str">
        <f ca="1">IF(Data!$D269&gt;=3,"Oui","Non")</f>
        <v>Non</v>
      </c>
      <c r="G269" s="4" t="str" cm="1">
        <f t="array" aca="1" ref="G269" ca="1">IF(OR(AND(Data!$E269=4,ISBLANK(INDIRECT($C269&amp;"!"&amp;"$D"&amp;$D269&amp;":$I"&amp;$D269))),$E269="Oui"),_xlfn.SWITCH(Informations!$E$10,"Oui",0.5,"Non",0.4,"Erreur"),"NA")</f>
        <v>NA</v>
      </c>
      <c r="H269" s="14" cm="1">
        <f t="array" aca="1" ref="H269" ca="1">_xlfn.SWITCH($G269,"NA",(INDIRECT($C269&amp;"!"&amp;"$E"&amp;$D269))-(INDIRECT($C269&amp;"!"&amp;"$D"&amp;$D269)),0.4,$G269,0.5,$G269,"Erreur","Erreur","Erreur")</f>
        <v>0</v>
      </c>
      <c r="I269" cm="1">
        <f t="array" aca="1" ref="I269" ca="1">IF($G269="NA",INDIRECT($C269&amp;"!"&amp;"$H"&amp;$D269)+INDIRECT($C269&amp;"!"&amp;"$I"&amp;$D269)+INDIRECT($C269&amp;"!"&amp;"$J"&amp;$D269),0)</f>
        <v>0</v>
      </c>
      <c r="J269" cm="1">
        <f t="array" aca="1" ref="J269" ca="1">IF($G269="NA",(INDIRECT($C269&amp;"!"&amp;"$K"&amp;$D269)),0)</f>
        <v>0</v>
      </c>
      <c r="K269" s="4">
        <f t="shared" ca="1" si="113"/>
        <v>0</v>
      </c>
      <c r="L269" s="3">
        <f t="shared" ca="1" si="38"/>
        <v>0</v>
      </c>
      <c r="M269" s="5" cm="1">
        <f t="array" aca="1" ref="M269" ca="1">IF((INDIRECT($C269&amp;"!"&amp;"$D"&amp;$D269))="",,_xlfn.IFS(INDIRECT($C269&amp;"!"&amp;"$E"&amp;$D269)&lt;(1/3),INDIRECT($C269&amp;"!"&amp;"$E"&amp;$D269)-INDIRECT($C269&amp;"!"&amp;"$D"&amp;$D269),INDIRECT($C269&amp;"!"&amp;"$E"&amp;$D269)&gt;=(1/3),Data!$H$3-(INDIRECT($C269&amp;"!"&amp;"$D"&amp;$D269))))+INDIRECT($C269&amp;"!"&amp;"$H"&amp;$D269)</f>
        <v>0</v>
      </c>
      <c r="N269" s="5">
        <f t="shared" ca="1" si="39"/>
        <v>0</v>
      </c>
      <c r="O269" s="6">
        <f t="shared" ca="1" si="40"/>
        <v>0</v>
      </c>
      <c r="P269" s="5" cm="1">
        <f t="array" aca="1" ref="P269" ca="1">IF((INDIRECT($C269&amp;"!"&amp;"$D"&amp;$D269))="",,_xlfn.IFS(INDIRECT($C269&amp;"!"&amp;"$D"&amp;$D269)&gt;(2/3),INDIRECT($C269&amp;"!"&amp;"$E"&amp;$D269)-INDIRECT($C269&amp;"!"&amp;"$D"&amp;$D269),INDIRECT($C269&amp;"!"&amp;"$D"&amp;$D269)&lt;=(2/3),INDIRECT($C269&amp;"!"&amp;"$E"&amp;$D269)-Data!$H$4))+INDIRECT($C269&amp;"!"&amp;"$J"&amp;$D269)</f>
        <v>0</v>
      </c>
      <c r="Q269" s="4">
        <f t="shared" ca="1" si="41"/>
        <v>0</v>
      </c>
      <c r="R269" s="6">
        <f t="shared" ca="1" si="42"/>
        <v>0</v>
      </c>
      <c r="S269" s="4">
        <f ca="1">IF(VLOOKUP(A269,Data!B:E,4)&gt;=2,K269,N269+Q269)</f>
        <v>0</v>
      </c>
      <c r="T269" s="4">
        <f ca="1">IF(VLOOKUP(A269,Data!B:E,4)&gt;=2,,K269-N269-Q269)</f>
        <v>0</v>
      </c>
      <c r="V269" t="str">
        <f t="shared" ca="1" si="114"/>
        <v>Non</v>
      </c>
      <c r="W269" cm="1">
        <f t="array" aca="1" ref="W269" ca="1">_xlfn.IFS(AND(INDIRECT($C269&amp;"!"&amp;"$G"&amp;$D269)-INDIRECT($C269&amp;"!"&amp;"$F"&amp;$D269)&lt;0.5,INDIRECT($C269&amp;"!"&amp;"$G"&amp;$D269)=1,INDIRECT($C270&amp;"!"&amp;"$F"&amp;$D270)=0),0,AND(INDIRECT($C268&amp;"!"&amp;"$G"&amp;$D268)-INDIRECT($C268&amp;"!"&amp;"$F"&amp;$D268)&lt;0.5,INDIRECT($C268&amp;"!"&amp;"$G"&amp;$D268)=1,INDIRECT($C269&amp;"!"&amp;"$F"&amp;$D269)=0),INDIRECT($C268&amp;"!"&amp;"$F"&amp;$D268),AND(INDIRECT($C268&amp;"!"&amp;"$G"&amp;$D268)-INDIRECT($C268&amp;"!"&amp;"$F"&amp;$D268)&lt;=0.5,INDIRECT($C268&amp;"!"&amp;"$G"&amp;$D268)=1,INDIRECT($C269&amp;"!"&amp;"$F"&amp;$D269)=0),Calculs!X268,AND(INDIRECT($C269&amp;"!"&amp;"$F"&amp;$D269)=0,INDIRECT($C268&amp;"!"&amp;"$G"&amp;$D268)=1),AH268,TRUE,INDIRECT($C269&amp;"!"&amp;"$F"&amp;$D269))</f>
        <v>0</v>
      </c>
      <c r="X269" cm="1">
        <f t="array" aca="1" ref="X269" ca="1">IF(AND(INDIRECT($C269&amp;"!"&amp;"$G"&amp;$D269)-INDIRECT($C269&amp;"!"&amp;"$F"&amp;$D269)&lt;0.5,INDIRECT($C269&amp;"!"&amp;"$G"&amp;$D269)=1,INDIRECT($C270&amp;"!"&amp;"$F"&amp;$D270)=0),0,IF(OR(INDIRECT($C269&amp;"!"&amp;"$G"&amp;$D269)=1,AND(INDIRECT($C269&amp;"!"&amp;"$G"&amp;$D269)&lt;&gt;1,INDIRECT($C269&amp;"!"&amp;"$G"&amp;$D269)&gt;Calculs!W269+0.5)),Calculs!W269+0.5,INDIRECT($C269&amp;"!"&amp;"$G"&amp;$D269)+ROUND(W269,0)))</f>
        <v>0</v>
      </c>
      <c r="Y269">
        <f t="shared" ca="1" si="115"/>
        <v>0</v>
      </c>
      <c r="Z269" cm="1">
        <f t="array" aca="1" ref="Z269" ca="1">IF(AND(W269=INT(W269),INDIRECT($C269&amp;"!"&amp;"$F"&amp;$D269)&lt;&gt;""),W269+1,ROUNDUP(W269,0))</f>
        <v>0</v>
      </c>
      <c r="AA269">
        <f t="shared" ca="1" si="116"/>
        <v>0</v>
      </c>
      <c r="AB269" t="str">
        <f t="shared" ca="1" si="117"/>
        <v>Oui</v>
      </c>
      <c r="AC269">
        <f t="shared" ca="1" si="118"/>
        <v>0</v>
      </c>
      <c r="AD269" t="str">
        <f t="shared" ca="1" si="110"/>
        <v>Oui</v>
      </c>
      <c r="AE269" t="str">
        <f t="shared" ca="1" si="119"/>
        <v/>
      </c>
      <c r="AF269" t="str">
        <f t="shared" ca="1" si="120"/>
        <v>Non</v>
      </c>
      <c r="AG269" cm="1">
        <f t="array" aca="1" ref="AG269" ca="1">IF(INDIRECT($C269&amp;"!"&amp;"$G"&amp;$D269)-INDIRECT($C269&amp;"!"&amp;"$F"&amp;$D269)&lt;=0.5,0,IF(AND(INDIRECT($C269&amp;"!"&amp;"$F"&amp;$D269)=0,INDIRECT($C268&amp;"!"&amp;"$G"&amp;$D268)=1),X269,INDIRECT($C269&amp;"!"&amp;"$F"&amp;$D269)))</f>
        <v>0</v>
      </c>
      <c r="AH269" cm="1">
        <f t="array" aca="1" ref="AH269" ca="1">IF(INDIRECT($C269&amp;"!"&amp;"$G"&amp;$D269)-INDIRECT($C269&amp;"!"&amp;"$F"&amp;$D269)&lt;=0.5,0,IF(OR(INDIRECT($C269&amp;"!"&amp;"$G"&amp;$D269)=1,AND(INDIRECT($C269&amp;"!"&amp;"$G"&amp;$D269)&lt;&gt;1,INDIRECT($C269&amp;"!"&amp;"$G"&amp;$D269)&gt;Calculs!AG269+0.5)),Calculs!AG269+0.5,INDIRECT($C269&amp;"!"&amp;"$G"&amp;$D269)+ROUND(AG269,0)))</f>
        <v>0</v>
      </c>
      <c r="AI269">
        <f t="shared" ca="1" si="121"/>
        <v>0</v>
      </c>
      <c r="AJ269" cm="1">
        <f t="array" aca="1" ref="AJ269" ca="1">IF(AND(AG269=INT(AG269),INDIRECT($C269&amp;"!"&amp;"$F"&amp;$D269)&lt;&gt;""),AG269+1,ROUNDUP(AG269,0))</f>
        <v>0</v>
      </c>
      <c r="AK269">
        <f t="shared" ca="1" si="122"/>
        <v>0</v>
      </c>
      <c r="AL269" t="str">
        <f t="shared" ca="1" si="123"/>
        <v>Oui</v>
      </c>
      <c r="AM269">
        <f t="shared" ca="1" si="124"/>
        <v>0</v>
      </c>
      <c r="AN269" t="str">
        <f t="shared" ca="1" si="111"/>
        <v>Oui</v>
      </c>
      <c r="AO269" t="str">
        <f t="shared" ca="1" si="125"/>
        <v/>
      </c>
    </row>
    <row r="270" spans="1:41" x14ac:dyDescent="0.25">
      <c r="A270">
        <v>268</v>
      </c>
      <c r="B270">
        <f ca="1">Data!E270</f>
        <v>1</v>
      </c>
      <c r="C270" t="s">
        <v>252</v>
      </c>
      <c r="D270">
        <v>30</v>
      </c>
      <c r="E270" t="str">
        <f t="shared" ca="1" si="37"/>
        <v>Non</v>
      </c>
      <c r="F270" t="str">
        <f ca="1">IF(Data!$D270&gt;=3,"Oui","Non")</f>
        <v>Non</v>
      </c>
      <c r="G270" s="4" t="str" cm="1">
        <f t="array" aca="1" ref="G270" ca="1">IF(OR(AND(Data!$E270=4,ISBLANK(INDIRECT($C270&amp;"!"&amp;"$D"&amp;$D270&amp;":$I"&amp;$D270))),$E270="Oui"),_xlfn.SWITCH(Informations!$E$10,"Oui",0.5,"Non",0.4,"Erreur"),"NA")</f>
        <v>NA</v>
      </c>
      <c r="H270" s="14" cm="1">
        <f t="array" aca="1" ref="H270" ca="1">_xlfn.SWITCH($G270,"NA",(INDIRECT($C270&amp;"!"&amp;"$E"&amp;$D270))-(INDIRECT($C270&amp;"!"&amp;"$D"&amp;$D270)),0.4,$G270,0.5,$G270,"Erreur","Erreur","Erreur")</f>
        <v>0</v>
      </c>
      <c r="I270" cm="1">
        <f t="array" aca="1" ref="I270" ca="1">IF($G270="NA",INDIRECT($C270&amp;"!"&amp;"$H"&amp;$D270)+INDIRECT($C270&amp;"!"&amp;"$I"&amp;$D270)+INDIRECT($C270&amp;"!"&amp;"$J"&amp;$D270),0)</f>
        <v>0</v>
      </c>
      <c r="J270" cm="1">
        <f t="array" aca="1" ref="J270" ca="1">IF($G270="NA",(INDIRECT($C270&amp;"!"&amp;"$K"&amp;$D270)),0)</f>
        <v>0</v>
      </c>
      <c r="K270" s="4">
        <f t="shared" ca="1" si="113"/>
        <v>0</v>
      </c>
      <c r="L270" s="3">
        <f t="shared" ca="1" si="38"/>
        <v>0</v>
      </c>
      <c r="M270" s="5" cm="1">
        <f t="array" aca="1" ref="M270" ca="1">IF((INDIRECT($C270&amp;"!"&amp;"$D"&amp;$D270))="",,_xlfn.IFS(INDIRECT($C270&amp;"!"&amp;"$E"&amp;$D270)&lt;(1/3),INDIRECT($C270&amp;"!"&amp;"$E"&amp;$D270)-INDIRECT($C270&amp;"!"&amp;"$D"&amp;$D270),INDIRECT($C270&amp;"!"&amp;"$E"&amp;$D270)&gt;=(1/3),Data!$H$3-(INDIRECT($C270&amp;"!"&amp;"$D"&amp;$D270))))+INDIRECT($C270&amp;"!"&amp;"$H"&amp;$D270)</f>
        <v>0</v>
      </c>
      <c r="N270" s="5">
        <f t="shared" ca="1" si="39"/>
        <v>0</v>
      </c>
      <c r="O270" s="6">
        <f t="shared" ca="1" si="40"/>
        <v>0</v>
      </c>
      <c r="P270" s="5" cm="1">
        <f t="array" aca="1" ref="P270" ca="1">IF((INDIRECT($C270&amp;"!"&amp;"$D"&amp;$D270))="",,_xlfn.IFS(INDIRECT($C270&amp;"!"&amp;"$D"&amp;$D270)&gt;(2/3),INDIRECT($C270&amp;"!"&amp;"$E"&amp;$D270)-INDIRECT($C270&amp;"!"&amp;"$D"&amp;$D270),INDIRECT($C270&amp;"!"&amp;"$D"&amp;$D270)&lt;=(2/3),INDIRECT($C270&amp;"!"&amp;"$E"&amp;$D270)-Data!$H$4))+INDIRECT($C270&amp;"!"&amp;"$J"&amp;$D270)</f>
        <v>0</v>
      </c>
      <c r="Q270" s="4">
        <f t="shared" ca="1" si="41"/>
        <v>0</v>
      </c>
      <c r="R270" s="6">
        <f t="shared" ca="1" si="42"/>
        <v>0</v>
      </c>
      <c r="S270" s="4">
        <f ca="1">IF(VLOOKUP(A270,Data!B:E,4)&gt;=2,K270,N270+Q270)</f>
        <v>0</v>
      </c>
      <c r="T270" s="4">
        <f ca="1">IF(VLOOKUP(A270,Data!B:E,4)&gt;=2,,K270-N270-Q270)</f>
        <v>0</v>
      </c>
      <c r="V270" t="str">
        <f t="shared" ca="1" si="114"/>
        <v>Non</v>
      </c>
      <c r="W270" cm="1">
        <f t="array" aca="1" ref="W270" ca="1">_xlfn.IFS(AND(INDIRECT($C270&amp;"!"&amp;"$G"&amp;$D270)-INDIRECT($C270&amp;"!"&amp;"$F"&amp;$D270)&lt;0.5,INDIRECT($C270&amp;"!"&amp;"$G"&amp;$D270)=1,INDIRECT($C271&amp;"!"&amp;"$F"&amp;$D271)=0),0,AND(INDIRECT($C269&amp;"!"&amp;"$G"&amp;$D269)-INDIRECT($C269&amp;"!"&amp;"$F"&amp;$D269)&lt;0.5,INDIRECT($C269&amp;"!"&amp;"$G"&amp;$D269)=1,INDIRECT($C270&amp;"!"&amp;"$F"&amp;$D270)=0),INDIRECT($C269&amp;"!"&amp;"$F"&amp;$D269),AND(INDIRECT($C269&amp;"!"&amp;"$G"&amp;$D269)-INDIRECT($C269&amp;"!"&amp;"$F"&amp;$D269)&lt;=0.5,INDIRECT($C269&amp;"!"&amp;"$G"&amp;$D269)=1,INDIRECT($C270&amp;"!"&amp;"$F"&amp;$D270)=0),Calculs!X269,AND(INDIRECT($C270&amp;"!"&amp;"$F"&amp;$D270)=0,INDIRECT($C269&amp;"!"&amp;"$G"&amp;$D269)=1),AH269,TRUE,INDIRECT($C270&amp;"!"&amp;"$F"&amp;$D270))</f>
        <v>0</v>
      </c>
      <c r="X270" cm="1">
        <f t="array" aca="1" ref="X270" ca="1">IF(AND(INDIRECT($C270&amp;"!"&amp;"$G"&amp;$D270)-INDIRECT($C270&amp;"!"&amp;"$F"&amp;$D270)&lt;0.5,INDIRECT($C270&amp;"!"&amp;"$G"&amp;$D270)=1,INDIRECT($C271&amp;"!"&amp;"$F"&amp;$D271)=0),0,IF(OR(INDIRECT($C270&amp;"!"&amp;"$G"&amp;$D270)=1,AND(INDIRECT($C270&amp;"!"&amp;"$G"&amp;$D270)&lt;&gt;1,INDIRECT($C270&amp;"!"&amp;"$G"&amp;$D270)&gt;Calculs!W270+0.5)),Calculs!W270+0.5,INDIRECT($C270&amp;"!"&amp;"$G"&amp;$D270)+ROUND(W270,0)))</f>
        <v>0</v>
      </c>
      <c r="Y270">
        <f t="shared" ca="1" si="115"/>
        <v>0</v>
      </c>
      <c r="Z270" cm="1">
        <f t="array" aca="1" ref="Z270" ca="1">IF(AND(W270=INT(W270),INDIRECT($C270&amp;"!"&amp;"$F"&amp;$D270)&lt;&gt;""),W270+1,ROUNDUP(W270,0))</f>
        <v>0</v>
      </c>
      <c r="AA270">
        <f t="shared" ca="1" si="116"/>
        <v>0</v>
      </c>
      <c r="AB270" t="str">
        <f t="shared" ca="1" si="117"/>
        <v>Oui</v>
      </c>
      <c r="AC270">
        <f t="shared" ca="1" si="118"/>
        <v>0</v>
      </c>
      <c r="AD270" t="str">
        <f t="shared" ca="1" si="110"/>
        <v>Oui</v>
      </c>
      <c r="AE270" t="str">
        <f t="shared" ca="1" si="119"/>
        <v/>
      </c>
      <c r="AF270" t="str">
        <f t="shared" ca="1" si="120"/>
        <v>Non</v>
      </c>
      <c r="AG270" cm="1">
        <f t="array" aca="1" ref="AG270" ca="1">IF(INDIRECT($C270&amp;"!"&amp;"$G"&amp;$D270)-INDIRECT($C270&amp;"!"&amp;"$F"&amp;$D270)&lt;=0.5,0,IF(AND(INDIRECT($C270&amp;"!"&amp;"$F"&amp;$D270)=0,INDIRECT($C269&amp;"!"&amp;"$G"&amp;$D269)=1),X270,INDIRECT($C270&amp;"!"&amp;"$F"&amp;$D270)))</f>
        <v>0</v>
      </c>
      <c r="AH270" cm="1">
        <f t="array" aca="1" ref="AH270" ca="1">IF(INDIRECT($C270&amp;"!"&amp;"$G"&amp;$D270)-INDIRECT($C270&amp;"!"&amp;"$F"&amp;$D270)&lt;=0.5,0,IF(OR(INDIRECT($C270&amp;"!"&amp;"$G"&amp;$D270)=1,AND(INDIRECT($C270&amp;"!"&amp;"$G"&amp;$D270)&lt;&gt;1,INDIRECT($C270&amp;"!"&amp;"$G"&amp;$D270)&gt;Calculs!AG270+0.5)),Calculs!AG270+0.5,INDIRECT($C270&amp;"!"&amp;"$G"&amp;$D270)+ROUND(AG270,0)))</f>
        <v>0</v>
      </c>
      <c r="AI270">
        <f t="shared" ca="1" si="121"/>
        <v>0</v>
      </c>
      <c r="AJ270" cm="1">
        <f t="array" aca="1" ref="AJ270" ca="1">IF(AND(AG270=INT(AG270),INDIRECT($C270&amp;"!"&amp;"$F"&amp;$D270)&lt;&gt;""),AG270+1,ROUNDUP(AG270,0))</f>
        <v>0</v>
      </c>
      <c r="AK270">
        <f t="shared" ca="1" si="122"/>
        <v>0</v>
      </c>
      <c r="AL270" t="str">
        <f t="shared" ca="1" si="123"/>
        <v>Oui</v>
      </c>
      <c r="AM270">
        <f t="shared" ca="1" si="124"/>
        <v>0</v>
      </c>
      <c r="AN270" t="str">
        <f t="shared" ca="1" si="111"/>
        <v>Oui</v>
      </c>
      <c r="AO270" t="str">
        <f t="shared" ca="1" si="125"/>
        <v/>
      </c>
    </row>
    <row r="271" spans="1:41" x14ac:dyDescent="0.25">
      <c r="A271">
        <v>269</v>
      </c>
      <c r="B271">
        <f ca="1">Data!E271</f>
        <v>1</v>
      </c>
      <c r="C271" t="s">
        <v>252</v>
      </c>
      <c r="D271">
        <v>31</v>
      </c>
      <c r="E271" t="str">
        <f t="shared" ca="1" si="37"/>
        <v>Non</v>
      </c>
      <c r="F271" t="str">
        <f ca="1">IF(Data!$D271&gt;=3,"Oui","Non")</f>
        <v>Non</v>
      </c>
      <c r="G271" s="4" t="str" cm="1">
        <f t="array" aca="1" ref="G271" ca="1">IF(OR(AND(Data!$E271=4,ISBLANK(INDIRECT($C271&amp;"!"&amp;"$D"&amp;$D271&amp;":$I"&amp;$D271))),$E271="Oui"),_xlfn.SWITCH(Informations!$E$10,"Oui",0.5,"Non",0.4,"Erreur"),"NA")</f>
        <v>NA</v>
      </c>
      <c r="H271" s="14" cm="1">
        <f t="array" aca="1" ref="H271" ca="1">_xlfn.SWITCH($G271,"NA",(INDIRECT($C271&amp;"!"&amp;"$E"&amp;$D271))-(INDIRECT($C271&amp;"!"&amp;"$D"&amp;$D271)),0.4,$G271,0.5,$G271,"Erreur","Erreur","Erreur")</f>
        <v>0</v>
      </c>
      <c r="I271" cm="1">
        <f t="array" aca="1" ref="I271" ca="1">IF($G271="NA",INDIRECT($C271&amp;"!"&amp;"$H"&amp;$D271)+INDIRECT($C271&amp;"!"&amp;"$I"&amp;$D271)+INDIRECT($C271&amp;"!"&amp;"$J"&amp;$D271),0)</f>
        <v>0</v>
      </c>
      <c r="J271" cm="1">
        <f t="array" aca="1" ref="J271" ca="1">IF($G271="NA",(INDIRECT($C271&amp;"!"&amp;"$K"&amp;$D271)),0)</f>
        <v>0</v>
      </c>
      <c r="K271" s="4">
        <f t="shared" ca="1" si="113"/>
        <v>0</v>
      </c>
      <c r="L271" s="3">
        <f t="shared" ca="1" si="38"/>
        <v>0</v>
      </c>
      <c r="M271" s="5" cm="1">
        <f t="array" aca="1" ref="M271" ca="1">IF((INDIRECT($C271&amp;"!"&amp;"$D"&amp;$D271))="",,_xlfn.IFS(INDIRECT($C271&amp;"!"&amp;"$E"&amp;$D271)&lt;(1/3),INDIRECT($C271&amp;"!"&amp;"$E"&amp;$D271)-INDIRECT($C271&amp;"!"&amp;"$D"&amp;$D271),INDIRECT($C271&amp;"!"&amp;"$E"&amp;$D271)&gt;=(1/3),Data!$H$3-(INDIRECT($C271&amp;"!"&amp;"$D"&amp;$D271))))+INDIRECT($C271&amp;"!"&amp;"$H"&amp;$D271)</f>
        <v>0</v>
      </c>
      <c r="N271" s="5">
        <f t="shared" ca="1" si="39"/>
        <v>0</v>
      </c>
      <c r="O271" s="6">
        <f t="shared" ca="1" si="40"/>
        <v>0</v>
      </c>
      <c r="P271" s="5" cm="1">
        <f t="array" aca="1" ref="P271" ca="1">IF((INDIRECT($C271&amp;"!"&amp;"$D"&amp;$D271))="",,_xlfn.IFS(INDIRECT($C271&amp;"!"&amp;"$D"&amp;$D271)&gt;(2/3),INDIRECT($C271&amp;"!"&amp;"$E"&amp;$D271)-INDIRECT($C271&amp;"!"&amp;"$D"&amp;$D271),INDIRECT($C271&amp;"!"&amp;"$D"&amp;$D271)&lt;=(2/3),INDIRECT($C271&amp;"!"&amp;"$E"&amp;$D271)-Data!$H$4))+INDIRECT($C271&amp;"!"&amp;"$J"&amp;$D271)</f>
        <v>0</v>
      </c>
      <c r="Q271" s="4">
        <f t="shared" ca="1" si="41"/>
        <v>0</v>
      </c>
      <c r="R271" s="6">
        <f t="shared" ca="1" si="42"/>
        <v>0</v>
      </c>
      <c r="S271" s="4">
        <f ca="1">IF(VLOOKUP(A271,Data!B:E,4)&gt;=2,K271,N271+Q271)</f>
        <v>0</v>
      </c>
      <c r="T271" s="4">
        <f ca="1">IF(VLOOKUP(A271,Data!B:E,4)&gt;=2,,K271-N271-Q271)</f>
        <v>0</v>
      </c>
      <c r="U271" s="4">
        <f t="shared" ref="U271" ca="1" si="127">SUM(K265:K271)</f>
        <v>0</v>
      </c>
      <c r="V271" t="str">
        <f t="shared" ca="1" si="114"/>
        <v>Non</v>
      </c>
      <c r="W271" cm="1">
        <f t="array" aca="1" ref="W271" ca="1">_xlfn.IFS(AND(INDIRECT($C271&amp;"!"&amp;"$G"&amp;$D271)-INDIRECT($C271&amp;"!"&amp;"$F"&amp;$D271)&lt;0.5,INDIRECT($C271&amp;"!"&amp;"$G"&amp;$D271)=1,INDIRECT($C272&amp;"!"&amp;"$F"&amp;$D272)=0),0,AND(INDIRECT($C270&amp;"!"&amp;"$G"&amp;$D270)-INDIRECT($C270&amp;"!"&amp;"$F"&amp;$D270)&lt;0.5,INDIRECT($C270&amp;"!"&amp;"$G"&amp;$D270)=1,INDIRECT($C271&amp;"!"&amp;"$F"&amp;$D271)=0),INDIRECT($C270&amp;"!"&amp;"$F"&amp;$D270),AND(INDIRECT($C270&amp;"!"&amp;"$G"&amp;$D270)-INDIRECT($C270&amp;"!"&amp;"$F"&amp;$D270)&lt;=0.5,INDIRECT($C270&amp;"!"&amp;"$G"&amp;$D270)=1,INDIRECT($C271&amp;"!"&amp;"$F"&amp;$D271)=0),Calculs!X270,AND(INDIRECT($C271&amp;"!"&amp;"$F"&amp;$D271)=0,INDIRECT($C270&amp;"!"&amp;"$G"&amp;$D270)=1),AH270,TRUE,INDIRECT($C271&amp;"!"&amp;"$F"&amp;$D271))</f>
        <v>0</v>
      </c>
      <c r="X271" cm="1">
        <f t="array" aca="1" ref="X271" ca="1">IF(AND(INDIRECT($C271&amp;"!"&amp;"$G"&amp;$D271)-INDIRECT($C271&amp;"!"&amp;"$F"&amp;$D271)&lt;0.5,INDIRECT($C271&amp;"!"&amp;"$G"&amp;$D271)=1,INDIRECT($C272&amp;"!"&amp;"$F"&amp;$D272)=0),0,IF(OR(INDIRECT($C271&amp;"!"&amp;"$G"&amp;$D271)=1,AND(INDIRECT($C271&amp;"!"&amp;"$G"&amp;$D271)&lt;&gt;1,INDIRECT($C271&amp;"!"&amp;"$G"&amp;$D271)&gt;Calculs!W271+0.5)),Calculs!W271+0.5,INDIRECT($C271&amp;"!"&amp;"$G"&amp;$D271)+ROUND(W271,0)))</f>
        <v>0</v>
      </c>
      <c r="Y271">
        <f t="shared" ca="1" si="115"/>
        <v>0</v>
      </c>
      <c r="Z271" cm="1">
        <f t="array" aca="1" ref="Z271" ca="1">IF(AND(W271=INT(W271),INDIRECT($C271&amp;"!"&amp;"$F"&amp;$D271)&lt;&gt;""),W271+1,ROUNDUP(W271,0))</f>
        <v>0</v>
      </c>
      <c r="AA271">
        <f t="shared" ca="1" si="116"/>
        <v>0</v>
      </c>
      <c r="AB271" t="str">
        <f t="shared" ca="1" si="117"/>
        <v>Oui</v>
      </c>
      <c r="AC271">
        <f t="shared" ca="1" si="118"/>
        <v>0</v>
      </c>
      <c r="AD271" t="str">
        <f t="shared" ca="1" si="110"/>
        <v>Oui</v>
      </c>
      <c r="AE271" t="str">
        <f t="shared" ca="1" si="119"/>
        <v/>
      </c>
      <c r="AF271" t="str">
        <f t="shared" ca="1" si="120"/>
        <v>Non</v>
      </c>
      <c r="AG271" cm="1">
        <f t="array" aca="1" ref="AG271" ca="1">IF(INDIRECT($C271&amp;"!"&amp;"$G"&amp;$D271)-INDIRECT($C271&amp;"!"&amp;"$F"&amp;$D271)&lt;=0.5,0,IF(AND(INDIRECT($C271&amp;"!"&amp;"$F"&amp;$D271)=0,INDIRECT($C270&amp;"!"&amp;"$G"&amp;$D270)=1),X271,INDIRECT($C271&amp;"!"&amp;"$F"&amp;$D271)))</f>
        <v>0</v>
      </c>
      <c r="AH271" cm="1">
        <f t="array" aca="1" ref="AH271" ca="1">IF(INDIRECT($C271&amp;"!"&amp;"$G"&amp;$D271)-INDIRECT($C271&amp;"!"&amp;"$F"&amp;$D271)&lt;=0.5,0,IF(OR(INDIRECT($C271&amp;"!"&amp;"$G"&amp;$D271)=1,AND(INDIRECT($C271&amp;"!"&amp;"$G"&amp;$D271)&lt;&gt;1,INDIRECT($C271&amp;"!"&amp;"$G"&amp;$D271)&gt;Calculs!AG271+0.5)),Calculs!AG271+0.5,INDIRECT($C271&amp;"!"&amp;"$G"&amp;$D271)+ROUND(AG271,0)))</f>
        <v>0</v>
      </c>
      <c r="AI271">
        <f t="shared" ca="1" si="121"/>
        <v>0</v>
      </c>
      <c r="AJ271" cm="1">
        <f t="array" aca="1" ref="AJ271" ca="1">IF(AND(AG271=INT(AG271),INDIRECT($C271&amp;"!"&amp;"$F"&amp;$D271)&lt;&gt;""),AG271+1,ROUNDUP(AG271,0))</f>
        <v>0</v>
      </c>
      <c r="AK271">
        <f t="shared" ca="1" si="122"/>
        <v>0</v>
      </c>
      <c r="AL271" t="str">
        <f t="shared" ca="1" si="123"/>
        <v>Oui</v>
      </c>
      <c r="AM271">
        <f t="shared" ca="1" si="124"/>
        <v>0</v>
      </c>
      <c r="AN271" t="str">
        <f t="shared" ca="1" si="111"/>
        <v>Oui</v>
      </c>
      <c r="AO271" t="str">
        <f t="shared" ca="1" si="125"/>
        <v/>
      </c>
    </row>
    <row r="272" spans="1:41" x14ac:dyDescent="0.25">
      <c r="A272">
        <v>270</v>
      </c>
      <c r="B272">
        <f ca="1">Data!E272</f>
        <v>1</v>
      </c>
      <c r="C272" t="s">
        <v>252</v>
      </c>
      <c r="D272">
        <v>32</v>
      </c>
      <c r="E272" t="str">
        <f t="shared" ca="1" si="37"/>
        <v>Non</v>
      </c>
      <c r="F272" t="str">
        <f ca="1">IF(Data!$D272&gt;=3,"Oui","Non")</f>
        <v>Non</v>
      </c>
      <c r="G272" s="4" t="str" cm="1">
        <f t="array" aca="1" ref="G272" ca="1">IF(OR(AND(Data!$E272=4,ISBLANK(INDIRECT($C272&amp;"!"&amp;"$D"&amp;$D272&amp;":$I"&amp;$D272))),$E272="Oui"),_xlfn.SWITCH(Informations!$E$10,"Oui",0.5,"Non",0.4,"Erreur"),"NA")</f>
        <v>NA</v>
      </c>
      <c r="H272" s="14" cm="1">
        <f t="array" aca="1" ref="H272" ca="1">_xlfn.SWITCH($G272,"NA",(INDIRECT($C272&amp;"!"&amp;"$E"&amp;$D272))-(INDIRECT($C272&amp;"!"&amp;"$D"&amp;$D272)),0.4,$G272,0.5,$G272,"Erreur","Erreur","Erreur")</f>
        <v>0</v>
      </c>
      <c r="I272" cm="1">
        <f t="array" aca="1" ref="I272" ca="1">IF($G272="NA",INDIRECT($C272&amp;"!"&amp;"$H"&amp;$D272)+INDIRECT($C272&amp;"!"&amp;"$I"&amp;$D272)+INDIRECT($C272&amp;"!"&amp;"$J"&amp;$D272),0)</f>
        <v>0</v>
      </c>
      <c r="J272" cm="1">
        <f t="array" aca="1" ref="J272" ca="1">IF($G272="NA",(INDIRECT($C272&amp;"!"&amp;"$K"&amp;$D272)),0)</f>
        <v>0</v>
      </c>
      <c r="K272" s="4">
        <f t="shared" ca="1" si="113"/>
        <v>0</v>
      </c>
      <c r="L272" s="3">
        <f t="shared" ca="1" si="38"/>
        <v>0</v>
      </c>
      <c r="M272" s="5" cm="1">
        <f t="array" aca="1" ref="M272" ca="1">IF((INDIRECT($C272&amp;"!"&amp;"$D"&amp;$D272))="",,_xlfn.IFS(INDIRECT($C272&amp;"!"&amp;"$E"&amp;$D272)&lt;(1/3),INDIRECT($C272&amp;"!"&amp;"$E"&amp;$D272)-INDIRECT($C272&amp;"!"&amp;"$D"&amp;$D272),INDIRECT($C272&amp;"!"&amp;"$E"&amp;$D272)&gt;=(1/3),Data!$H$3-(INDIRECT($C272&amp;"!"&amp;"$D"&amp;$D272))))+INDIRECT($C272&amp;"!"&amp;"$H"&amp;$D272)</f>
        <v>0</v>
      </c>
      <c r="N272" s="5">
        <f t="shared" ca="1" si="39"/>
        <v>0</v>
      </c>
      <c r="O272" s="6">
        <f t="shared" ca="1" si="40"/>
        <v>0</v>
      </c>
      <c r="P272" s="5" cm="1">
        <f t="array" aca="1" ref="P272" ca="1">IF((INDIRECT($C272&amp;"!"&amp;"$D"&amp;$D272))="",,_xlfn.IFS(INDIRECT($C272&amp;"!"&amp;"$D"&amp;$D272)&gt;(2/3),INDIRECT($C272&amp;"!"&amp;"$E"&amp;$D272)-INDIRECT($C272&amp;"!"&amp;"$D"&amp;$D272),INDIRECT($C272&amp;"!"&amp;"$D"&amp;$D272)&lt;=(2/3),INDIRECT($C272&amp;"!"&amp;"$E"&amp;$D272)-Data!$H$4))+INDIRECT($C272&amp;"!"&amp;"$J"&amp;$D272)</f>
        <v>0</v>
      </c>
      <c r="Q272" s="4">
        <f t="shared" ca="1" si="41"/>
        <v>0</v>
      </c>
      <c r="R272" s="6">
        <f t="shared" ca="1" si="42"/>
        <v>0</v>
      </c>
      <c r="S272" s="4">
        <f ca="1">IF(VLOOKUP(A272,Data!B:E,4)&gt;=2,K272,N272+Q272)</f>
        <v>0</v>
      </c>
      <c r="T272" s="4">
        <f ca="1">IF(VLOOKUP(A272,Data!B:E,4)&gt;=2,,K272-N272-Q272)</f>
        <v>0</v>
      </c>
      <c r="V272" t="str">
        <f t="shared" ca="1" si="114"/>
        <v>Non</v>
      </c>
      <c r="W272" cm="1">
        <f t="array" aca="1" ref="W272" ca="1">_xlfn.IFS(AND(INDIRECT($C272&amp;"!"&amp;"$G"&amp;$D272)-INDIRECT($C272&amp;"!"&amp;"$F"&amp;$D272)&lt;0.5,INDIRECT($C272&amp;"!"&amp;"$G"&amp;$D272)=1,INDIRECT($C273&amp;"!"&amp;"$F"&amp;$D273)=0),0,AND(INDIRECT($C271&amp;"!"&amp;"$G"&amp;$D271)-INDIRECT($C271&amp;"!"&amp;"$F"&amp;$D271)&lt;0.5,INDIRECT($C271&amp;"!"&amp;"$G"&amp;$D271)=1,INDIRECT($C272&amp;"!"&amp;"$F"&amp;$D272)=0),INDIRECT($C271&amp;"!"&amp;"$F"&amp;$D271),AND(INDIRECT($C271&amp;"!"&amp;"$G"&amp;$D271)-INDIRECT($C271&amp;"!"&amp;"$F"&amp;$D271)&lt;=0.5,INDIRECT($C271&amp;"!"&amp;"$G"&amp;$D271)=1,INDIRECT($C272&amp;"!"&amp;"$F"&amp;$D272)=0),Calculs!X271,AND(INDIRECT($C272&amp;"!"&amp;"$F"&amp;$D272)=0,INDIRECT($C271&amp;"!"&amp;"$G"&amp;$D271)=1),AH271,TRUE,INDIRECT($C272&amp;"!"&amp;"$F"&amp;$D272))</f>
        <v>0</v>
      </c>
      <c r="X272" cm="1">
        <f t="array" aca="1" ref="X272" ca="1">IF(AND(INDIRECT($C272&amp;"!"&amp;"$G"&amp;$D272)-INDIRECT($C272&amp;"!"&amp;"$F"&amp;$D272)&lt;0.5,INDIRECT($C272&amp;"!"&amp;"$G"&amp;$D272)=1,INDIRECT($C273&amp;"!"&amp;"$F"&amp;$D273)=0),0,IF(OR(INDIRECT($C272&amp;"!"&amp;"$G"&amp;$D272)=1,AND(INDIRECT($C272&amp;"!"&amp;"$G"&amp;$D272)&lt;&gt;1,INDIRECT($C272&amp;"!"&amp;"$G"&amp;$D272)&gt;Calculs!W272+0.5)),Calculs!W272+0.5,INDIRECT($C272&amp;"!"&amp;"$G"&amp;$D272)+ROUND(W272,0)))</f>
        <v>0</v>
      </c>
      <c r="Y272">
        <f t="shared" ca="1" si="115"/>
        <v>0</v>
      </c>
      <c r="Z272" cm="1">
        <f t="array" aca="1" ref="Z272" ca="1">IF(AND(W272=INT(W272),INDIRECT($C272&amp;"!"&amp;"$F"&amp;$D272)&lt;&gt;""),W272+1,ROUNDUP(W272,0))</f>
        <v>0</v>
      </c>
      <c r="AA272">
        <f t="shared" ca="1" si="116"/>
        <v>0</v>
      </c>
      <c r="AB272" t="str">
        <f t="shared" ca="1" si="117"/>
        <v>Oui</v>
      </c>
      <c r="AC272">
        <f t="shared" ca="1" si="118"/>
        <v>0</v>
      </c>
      <c r="AD272" t="str">
        <f t="shared" ca="1" si="110"/>
        <v>Oui</v>
      </c>
      <c r="AE272" t="str">
        <f t="shared" ca="1" si="119"/>
        <v/>
      </c>
      <c r="AF272" t="str">
        <f t="shared" ca="1" si="120"/>
        <v>Non</v>
      </c>
      <c r="AG272" cm="1">
        <f t="array" aca="1" ref="AG272" ca="1">IF(INDIRECT($C272&amp;"!"&amp;"$G"&amp;$D272)-INDIRECT($C272&amp;"!"&amp;"$F"&amp;$D272)&lt;=0.5,0,IF(AND(INDIRECT($C272&amp;"!"&amp;"$F"&amp;$D272)=0,INDIRECT($C271&amp;"!"&amp;"$G"&amp;$D271)=1),X272,INDIRECT($C272&amp;"!"&amp;"$F"&amp;$D272)))</f>
        <v>0</v>
      </c>
      <c r="AH272" cm="1">
        <f t="array" aca="1" ref="AH272" ca="1">IF(INDIRECT($C272&amp;"!"&amp;"$G"&amp;$D272)-INDIRECT($C272&amp;"!"&amp;"$F"&amp;$D272)&lt;=0.5,0,IF(OR(INDIRECT($C272&amp;"!"&amp;"$G"&amp;$D272)=1,AND(INDIRECT($C272&amp;"!"&amp;"$G"&amp;$D272)&lt;&gt;1,INDIRECT($C272&amp;"!"&amp;"$G"&amp;$D272)&gt;Calculs!AG272+0.5)),Calculs!AG272+0.5,INDIRECT($C272&amp;"!"&amp;"$G"&amp;$D272)+ROUND(AG272,0)))</f>
        <v>0</v>
      </c>
      <c r="AI272">
        <f t="shared" ca="1" si="121"/>
        <v>0</v>
      </c>
      <c r="AJ272" cm="1">
        <f t="array" aca="1" ref="AJ272" ca="1">IF(AND(AG272=INT(AG272),INDIRECT($C272&amp;"!"&amp;"$F"&amp;$D272)&lt;&gt;""),AG272+1,ROUNDUP(AG272,0))</f>
        <v>0</v>
      </c>
      <c r="AK272">
        <f t="shared" ca="1" si="122"/>
        <v>0</v>
      </c>
      <c r="AL272" t="str">
        <f t="shared" ca="1" si="123"/>
        <v>Oui</v>
      </c>
      <c r="AM272">
        <f t="shared" ca="1" si="124"/>
        <v>0</v>
      </c>
      <c r="AN272" t="str">
        <f t="shared" ca="1" si="111"/>
        <v>Oui</v>
      </c>
      <c r="AO272" t="str">
        <f t="shared" ca="1" si="125"/>
        <v/>
      </c>
    </row>
    <row r="273" spans="1:41" x14ac:dyDescent="0.25">
      <c r="A273">
        <v>271</v>
      </c>
      <c r="B273">
        <f ca="1">Data!E273</f>
        <v>1</v>
      </c>
      <c r="C273" t="s">
        <v>252</v>
      </c>
      <c r="D273">
        <v>33</v>
      </c>
      <c r="E273" t="str">
        <f t="shared" ca="1" si="37"/>
        <v>Non</v>
      </c>
      <c r="F273" t="str">
        <f ca="1">IF(Data!$D273&gt;=3,"Oui","Non")</f>
        <v>Non</v>
      </c>
      <c r="G273" s="4" t="str" cm="1">
        <f t="array" aca="1" ref="G273" ca="1">IF(OR(AND(Data!$E273=4,ISBLANK(INDIRECT($C273&amp;"!"&amp;"$D"&amp;$D273&amp;":$I"&amp;$D273))),$E273="Oui"),_xlfn.SWITCH(Informations!$E$10,"Oui",0.5,"Non",0.4,"Erreur"),"NA")</f>
        <v>NA</v>
      </c>
      <c r="H273" s="14" cm="1">
        <f t="array" aca="1" ref="H273" ca="1">_xlfn.SWITCH($G273,"NA",(INDIRECT($C273&amp;"!"&amp;"$E"&amp;$D273))-(INDIRECT($C273&amp;"!"&amp;"$D"&amp;$D273)),0.4,$G273,0.5,$G273,"Erreur","Erreur","Erreur")</f>
        <v>0</v>
      </c>
      <c r="I273" cm="1">
        <f t="array" aca="1" ref="I273" ca="1">IF($G273="NA",INDIRECT($C273&amp;"!"&amp;"$H"&amp;$D273)+INDIRECT($C273&amp;"!"&amp;"$I"&amp;$D273)+INDIRECT($C273&amp;"!"&amp;"$J"&amp;$D273),0)</f>
        <v>0</v>
      </c>
      <c r="J273" cm="1">
        <f t="array" aca="1" ref="J273" ca="1">IF($G273="NA",(INDIRECT($C273&amp;"!"&amp;"$K"&amp;$D273)),0)</f>
        <v>0</v>
      </c>
      <c r="K273" s="4">
        <f t="shared" ca="1" si="113"/>
        <v>0</v>
      </c>
      <c r="L273" s="3">
        <f t="shared" ca="1" si="38"/>
        <v>0</v>
      </c>
      <c r="M273" s="5" cm="1">
        <f t="array" aca="1" ref="M273" ca="1">IF((INDIRECT($C273&amp;"!"&amp;"$D"&amp;$D273))="",,_xlfn.IFS(INDIRECT($C273&amp;"!"&amp;"$E"&amp;$D273)&lt;(1/3),INDIRECT($C273&amp;"!"&amp;"$E"&amp;$D273)-INDIRECT($C273&amp;"!"&amp;"$D"&amp;$D273),INDIRECT($C273&amp;"!"&amp;"$E"&amp;$D273)&gt;=(1/3),Data!$H$3-(INDIRECT($C273&amp;"!"&amp;"$D"&amp;$D273))))+INDIRECT($C273&amp;"!"&amp;"$H"&amp;$D273)</f>
        <v>0</v>
      </c>
      <c r="N273" s="5">
        <f t="shared" ca="1" si="39"/>
        <v>0</v>
      </c>
      <c r="O273" s="6">
        <f t="shared" ca="1" si="40"/>
        <v>0</v>
      </c>
      <c r="P273" s="5" cm="1">
        <f t="array" aca="1" ref="P273" ca="1">IF((INDIRECT($C273&amp;"!"&amp;"$D"&amp;$D273))="",,_xlfn.IFS(INDIRECT($C273&amp;"!"&amp;"$D"&amp;$D273)&gt;(2/3),INDIRECT($C273&amp;"!"&amp;"$E"&amp;$D273)-INDIRECT($C273&amp;"!"&amp;"$D"&amp;$D273),INDIRECT($C273&amp;"!"&amp;"$D"&amp;$D273)&lt;=(2/3),INDIRECT($C273&amp;"!"&amp;"$E"&amp;$D273)-Data!$H$4))+INDIRECT($C273&amp;"!"&amp;"$J"&amp;$D273)</f>
        <v>0</v>
      </c>
      <c r="Q273" s="4">
        <f t="shared" ca="1" si="41"/>
        <v>0</v>
      </c>
      <c r="R273" s="6">
        <f t="shared" ca="1" si="42"/>
        <v>0</v>
      </c>
      <c r="S273" s="4">
        <f ca="1">IF(VLOOKUP(A273,Data!B:E,4)&gt;=2,K273,N273+Q273)</f>
        <v>0</v>
      </c>
      <c r="T273" s="4">
        <f ca="1">IF(VLOOKUP(A273,Data!B:E,4)&gt;=2,,K273-N273-Q273)</f>
        <v>0</v>
      </c>
      <c r="V273" t="str">
        <f t="shared" ca="1" si="114"/>
        <v>Non</v>
      </c>
      <c r="W273" cm="1">
        <f t="array" aca="1" ref="W273" ca="1">_xlfn.IFS(AND(INDIRECT($C273&amp;"!"&amp;"$G"&amp;$D273)-INDIRECT($C273&amp;"!"&amp;"$F"&amp;$D273)&lt;0.5,INDIRECT($C273&amp;"!"&amp;"$G"&amp;$D273)=1,INDIRECT($C274&amp;"!"&amp;"$F"&amp;$D274)=0),0,AND(INDIRECT($C272&amp;"!"&amp;"$G"&amp;$D272)-INDIRECT($C272&amp;"!"&amp;"$F"&amp;$D272)&lt;0.5,INDIRECT($C272&amp;"!"&amp;"$G"&amp;$D272)=1,INDIRECT($C273&amp;"!"&amp;"$F"&amp;$D273)=0),INDIRECT($C272&amp;"!"&amp;"$F"&amp;$D272),AND(INDIRECT($C272&amp;"!"&amp;"$G"&amp;$D272)-INDIRECT($C272&amp;"!"&amp;"$F"&amp;$D272)&lt;=0.5,INDIRECT($C272&amp;"!"&amp;"$G"&amp;$D272)=1,INDIRECT($C273&amp;"!"&amp;"$F"&amp;$D273)=0),Calculs!X272,AND(INDIRECT($C273&amp;"!"&amp;"$F"&amp;$D273)=0,INDIRECT($C272&amp;"!"&amp;"$G"&amp;$D272)=1),AH272,TRUE,INDIRECT($C273&amp;"!"&amp;"$F"&amp;$D273))</f>
        <v>0</v>
      </c>
      <c r="X273" cm="1">
        <f t="array" aca="1" ref="X273" ca="1">IF(AND(INDIRECT($C273&amp;"!"&amp;"$G"&amp;$D273)-INDIRECT($C273&amp;"!"&amp;"$F"&amp;$D273)&lt;0.5,INDIRECT($C273&amp;"!"&amp;"$G"&amp;$D273)=1,INDIRECT($C274&amp;"!"&amp;"$F"&amp;$D274)=0),0,IF(OR(INDIRECT($C273&amp;"!"&amp;"$G"&amp;$D273)=1,AND(INDIRECT($C273&amp;"!"&amp;"$G"&amp;$D273)&lt;&gt;1,INDIRECT($C273&amp;"!"&amp;"$G"&amp;$D273)&gt;Calculs!W273+0.5)),Calculs!W273+0.5,INDIRECT($C273&amp;"!"&amp;"$G"&amp;$D273)+ROUND(W273,0)))</f>
        <v>0</v>
      </c>
      <c r="Y273">
        <f t="shared" ca="1" si="115"/>
        <v>0</v>
      </c>
      <c r="Z273" cm="1">
        <f t="array" aca="1" ref="Z273" ca="1">IF(AND(W273=INT(W273),INDIRECT($C273&amp;"!"&amp;"$F"&amp;$D273)&lt;&gt;""),W273+1,ROUNDUP(W273,0))</f>
        <v>0</v>
      </c>
      <c r="AA273">
        <f t="shared" ca="1" si="116"/>
        <v>0</v>
      </c>
      <c r="AB273" t="str">
        <f t="shared" ca="1" si="117"/>
        <v>Oui</v>
      </c>
      <c r="AC273">
        <f t="shared" ca="1" si="118"/>
        <v>0</v>
      </c>
      <c r="AD273" t="str">
        <f t="shared" ca="1" si="110"/>
        <v>Oui</v>
      </c>
      <c r="AE273" t="str">
        <f t="shared" ca="1" si="119"/>
        <v/>
      </c>
      <c r="AF273" t="str">
        <f t="shared" ca="1" si="120"/>
        <v>Non</v>
      </c>
      <c r="AG273" cm="1">
        <f t="array" aca="1" ref="AG273" ca="1">IF(INDIRECT($C273&amp;"!"&amp;"$G"&amp;$D273)-INDIRECT($C273&amp;"!"&amp;"$F"&amp;$D273)&lt;=0.5,0,IF(AND(INDIRECT($C273&amp;"!"&amp;"$F"&amp;$D273)=0,INDIRECT($C272&amp;"!"&amp;"$G"&amp;$D272)=1),X273,INDIRECT($C273&amp;"!"&amp;"$F"&amp;$D273)))</f>
        <v>0</v>
      </c>
      <c r="AH273" cm="1">
        <f t="array" aca="1" ref="AH273" ca="1">IF(INDIRECT($C273&amp;"!"&amp;"$G"&amp;$D273)-INDIRECT($C273&amp;"!"&amp;"$F"&amp;$D273)&lt;=0.5,0,IF(OR(INDIRECT($C273&amp;"!"&amp;"$G"&amp;$D273)=1,AND(INDIRECT($C273&amp;"!"&amp;"$G"&amp;$D273)&lt;&gt;1,INDIRECT($C273&amp;"!"&amp;"$G"&amp;$D273)&gt;Calculs!AG273+0.5)),Calculs!AG273+0.5,INDIRECT($C273&amp;"!"&amp;"$G"&amp;$D273)+ROUND(AG273,0)))</f>
        <v>0</v>
      </c>
      <c r="AI273">
        <f t="shared" ca="1" si="121"/>
        <v>0</v>
      </c>
      <c r="AJ273" cm="1">
        <f t="array" aca="1" ref="AJ273" ca="1">IF(AND(AG273=INT(AG273),INDIRECT($C273&amp;"!"&amp;"$F"&amp;$D273)&lt;&gt;""),AG273+1,ROUNDUP(AG273,0))</f>
        <v>0</v>
      </c>
      <c r="AK273">
        <f t="shared" ca="1" si="122"/>
        <v>0</v>
      </c>
      <c r="AL273" t="str">
        <f t="shared" ca="1" si="123"/>
        <v>Oui</v>
      </c>
      <c r="AM273">
        <f t="shared" ca="1" si="124"/>
        <v>0</v>
      </c>
      <c r="AN273" t="str">
        <f t="shared" ca="1" si="111"/>
        <v>Oui</v>
      </c>
      <c r="AO273" t="str">
        <f t="shared" ca="1" si="125"/>
        <v/>
      </c>
    </row>
    <row r="274" spans="1:41" x14ac:dyDescent="0.25">
      <c r="A274">
        <v>272</v>
      </c>
      <c r="B274">
        <f ca="1">Data!E274</f>
        <v>1</v>
      </c>
      <c r="C274" t="s">
        <v>253</v>
      </c>
      <c r="D274">
        <v>4</v>
      </c>
      <c r="E274" t="str">
        <f t="shared" ca="1" si="37"/>
        <v>Non</v>
      </c>
      <c r="F274" t="str">
        <f ca="1">IF(Data!$D274&gt;=3,"Oui","Non")</f>
        <v>Non</v>
      </c>
      <c r="G274" s="4" t="str" cm="1">
        <f t="array" aca="1" ref="G274" ca="1">IF(OR(AND(Data!$E274=4,ISBLANK(INDIRECT($C274&amp;"!"&amp;"$D"&amp;$D274&amp;":$I"&amp;$D274))),$E274="Oui"),_xlfn.SWITCH(Informations!$E$10,"Oui",0.5,"Non",0.4,"Erreur"),"NA")</f>
        <v>NA</v>
      </c>
      <c r="H274" s="14" cm="1">
        <f t="array" aca="1" ref="H274" ca="1">_xlfn.SWITCH($G274,"NA",(INDIRECT($C274&amp;"!"&amp;"$E"&amp;$D274))-(INDIRECT($C274&amp;"!"&amp;"$D"&amp;$D274)),0.4,$G274,0.5,$G274,"Erreur","Erreur","Erreur")</f>
        <v>0</v>
      </c>
      <c r="I274" cm="1">
        <f t="array" aca="1" ref="I274" ca="1">IF($G274="NA",INDIRECT($C274&amp;"!"&amp;"$H"&amp;$D274)+INDIRECT($C274&amp;"!"&amp;"$I"&amp;$D274)+INDIRECT($C274&amp;"!"&amp;"$J"&amp;$D274),0)</f>
        <v>0</v>
      </c>
      <c r="J274" cm="1">
        <f t="array" aca="1" ref="J274" ca="1">IF($G274="NA",(INDIRECT($C274&amp;"!"&amp;"$K"&amp;$D274)),0)</f>
        <v>0</v>
      </c>
      <c r="K274" s="4">
        <f t="shared" ca="1" si="113"/>
        <v>0</v>
      </c>
      <c r="L274" s="3">
        <f t="shared" ca="1" si="38"/>
        <v>0</v>
      </c>
      <c r="M274" s="5" cm="1">
        <f t="array" aca="1" ref="M274" ca="1">IF((INDIRECT($C274&amp;"!"&amp;"$D"&amp;$D274))="",,_xlfn.IFS(INDIRECT($C274&amp;"!"&amp;"$E"&amp;$D274)&lt;(1/3),INDIRECT($C274&amp;"!"&amp;"$E"&amp;$D274)-INDIRECT($C274&amp;"!"&amp;"$D"&amp;$D274),INDIRECT($C274&amp;"!"&amp;"$E"&amp;$D274)&gt;=(1/3),Data!$H$3-(INDIRECT($C274&amp;"!"&amp;"$D"&amp;$D274))))+INDIRECT($C274&amp;"!"&amp;"$H"&amp;$D274)</f>
        <v>0</v>
      </c>
      <c r="N274" s="5">
        <f t="shared" ca="1" si="39"/>
        <v>0</v>
      </c>
      <c r="O274" s="6">
        <f t="shared" ca="1" si="40"/>
        <v>0</v>
      </c>
      <c r="P274" s="5" cm="1">
        <f t="array" aca="1" ref="P274" ca="1">IF((INDIRECT($C274&amp;"!"&amp;"$D"&amp;$D274))="",,_xlfn.IFS(INDIRECT($C274&amp;"!"&amp;"$D"&amp;$D274)&gt;(2/3),INDIRECT($C274&amp;"!"&amp;"$E"&amp;$D274)-INDIRECT($C274&amp;"!"&amp;"$D"&amp;$D274),INDIRECT($C274&amp;"!"&amp;"$D"&amp;$D274)&lt;=(2/3),INDIRECT($C274&amp;"!"&amp;"$E"&amp;$D274)-Data!$H$4))+INDIRECT($C274&amp;"!"&amp;"$J"&amp;$D274)</f>
        <v>0</v>
      </c>
      <c r="Q274" s="4">
        <f t="shared" ca="1" si="41"/>
        <v>0</v>
      </c>
      <c r="R274" s="6">
        <f t="shared" ca="1" si="42"/>
        <v>0</v>
      </c>
      <c r="S274" s="4">
        <f ca="1">IF(VLOOKUP(A274,Data!B:E,4)&gt;=2,K274,N274+Q274)</f>
        <v>0</v>
      </c>
      <c r="T274" s="4">
        <f ca="1">IF(VLOOKUP(A274,Data!B:E,4)&gt;=2,,K274-N274-Q274)</f>
        <v>0</v>
      </c>
      <c r="V274" t="str">
        <f t="shared" ca="1" si="114"/>
        <v>Non</v>
      </c>
      <c r="W274" cm="1">
        <f t="array" aca="1" ref="W274" ca="1">_xlfn.IFS(AND(INDIRECT($C274&amp;"!"&amp;"$G"&amp;$D274)-INDIRECT($C274&amp;"!"&amp;"$F"&amp;$D274)&lt;0.5,INDIRECT($C274&amp;"!"&amp;"$G"&amp;$D274)=1,INDIRECT($C275&amp;"!"&amp;"$F"&amp;$D275)=0),0,AND(INDIRECT($C273&amp;"!"&amp;"$G"&amp;$D273)-INDIRECT($C273&amp;"!"&amp;"$F"&amp;$D273)&lt;0.5,INDIRECT($C273&amp;"!"&amp;"$G"&amp;$D273)=1,INDIRECT($C274&amp;"!"&amp;"$F"&amp;$D274)=0),INDIRECT($C273&amp;"!"&amp;"$F"&amp;$D273),AND(INDIRECT($C273&amp;"!"&amp;"$G"&amp;$D273)-INDIRECT($C273&amp;"!"&amp;"$F"&amp;$D273)&lt;=0.5,INDIRECT($C273&amp;"!"&amp;"$G"&amp;$D273)=1,INDIRECT($C274&amp;"!"&amp;"$F"&amp;$D274)=0),Calculs!X273,AND(INDIRECT($C274&amp;"!"&amp;"$F"&amp;$D274)=0,INDIRECT($C273&amp;"!"&amp;"$G"&amp;$D273)=1),AH273,TRUE,INDIRECT($C274&amp;"!"&amp;"$F"&amp;$D274))</f>
        <v>0</v>
      </c>
      <c r="X274" cm="1">
        <f t="array" aca="1" ref="X274" ca="1">IF(AND(INDIRECT($C274&amp;"!"&amp;"$G"&amp;$D274)-INDIRECT($C274&amp;"!"&amp;"$F"&amp;$D274)&lt;0.5,INDIRECT($C274&amp;"!"&amp;"$G"&amp;$D274)=1,INDIRECT($C275&amp;"!"&amp;"$F"&amp;$D275)=0),0,IF(OR(INDIRECT($C274&amp;"!"&amp;"$G"&amp;$D274)=1,AND(INDIRECT($C274&amp;"!"&amp;"$G"&amp;$D274)&lt;&gt;1,INDIRECT($C274&amp;"!"&amp;"$G"&amp;$D274)&gt;Calculs!W274+0.5)),Calculs!W274+0.5,INDIRECT($C274&amp;"!"&amp;"$G"&amp;$D274)+ROUND(W274,0)))</f>
        <v>0</v>
      </c>
      <c r="Y274">
        <f t="shared" ca="1" si="115"/>
        <v>0</v>
      </c>
      <c r="Z274" cm="1">
        <f t="array" aca="1" ref="Z274" ca="1">IF(AND(W274=INT(W274),INDIRECT($C274&amp;"!"&amp;"$F"&amp;$D274)&lt;&gt;""),W274+1,ROUNDUP(W274,0))</f>
        <v>0</v>
      </c>
      <c r="AA274">
        <f t="shared" ca="1" si="116"/>
        <v>0</v>
      </c>
      <c r="AB274" t="str">
        <f t="shared" ca="1" si="117"/>
        <v>Oui</v>
      </c>
      <c r="AC274">
        <f t="shared" ca="1" si="118"/>
        <v>0</v>
      </c>
      <c r="AD274" t="str">
        <f t="shared" ca="1" si="110"/>
        <v>Oui</v>
      </c>
      <c r="AE274" t="str">
        <f t="shared" ca="1" si="119"/>
        <v/>
      </c>
      <c r="AF274" t="str">
        <f t="shared" ca="1" si="120"/>
        <v>Non</v>
      </c>
      <c r="AG274" cm="1">
        <f t="array" aca="1" ref="AG274" ca="1">IF(INDIRECT($C274&amp;"!"&amp;"$G"&amp;$D274)-INDIRECT($C274&amp;"!"&amp;"$F"&amp;$D274)&lt;=0.5,0,IF(AND(INDIRECT($C274&amp;"!"&amp;"$F"&amp;$D274)=0,INDIRECT($C273&amp;"!"&amp;"$G"&amp;$D273)=1),X274,INDIRECT($C274&amp;"!"&amp;"$F"&amp;$D274)))</f>
        <v>0</v>
      </c>
      <c r="AH274" cm="1">
        <f t="array" aca="1" ref="AH274" ca="1">IF(INDIRECT($C274&amp;"!"&amp;"$G"&amp;$D274)-INDIRECT($C274&amp;"!"&amp;"$F"&amp;$D274)&lt;=0.5,0,IF(OR(INDIRECT($C274&amp;"!"&amp;"$G"&amp;$D274)=1,AND(INDIRECT($C274&amp;"!"&amp;"$G"&amp;$D274)&lt;&gt;1,INDIRECT($C274&amp;"!"&amp;"$G"&amp;$D274)&gt;Calculs!AG274+0.5)),Calculs!AG274+0.5,INDIRECT($C274&amp;"!"&amp;"$G"&amp;$D274)+ROUND(AG274,0)))</f>
        <v>0</v>
      </c>
      <c r="AI274">
        <f t="shared" ca="1" si="121"/>
        <v>0</v>
      </c>
      <c r="AJ274" cm="1">
        <f t="array" aca="1" ref="AJ274" ca="1">IF(AND(AG274=INT(AG274),INDIRECT($C274&amp;"!"&amp;"$F"&amp;$D274)&lt;&gt;""),AG274+1,ROUNDUP(AG274,0))</f>
        <v>0</v>
      </c>
      <c r="AK274">
        <f t="shared" ca="1" si="122"/>
        <v>0</v>
      </c>
      <c r="AL274" t="str">
        <f t="shared" ca="1" si="123"/>
        <v>Oui</v>
      </c>
      <c r="AM274">
        <f t="shared" ca="1" si="124"/>
        <v>0</v>
      </c>
      <c r="AN274" t="str">
        <f t="shared" ca="1" si="111"/>
        <v>Oui</v>
      </c>
      <c r="AO274" t="str">
        <f t="shared" ca="1" si="125"/>
        <v/>
      </c>
    </row>
    <row r="275" spans="1:41" x14ac:dyDescent="0.25">
      <c r="A275">
        <v>273</v>
      </c>
      <c r="B275">
        <f ca="1">Data!E275</f>
        <v>2</v>
      </c>
      <c r="C275" t="s">
        <v>253</v>
      </c>
      <c r="D275">
        <v>5</v>
      </c>
      <c r="E275" t="str">
        <f t="shared" ca="1" si="37"/>
        <v>Non</v>
      </c>
      <c r="F275" t="str">
        <f ca="1">IF(Data!$D275&gt;=3,"Oui","Non")</f>
        <v>Non</v>
      </c>
      <c r="G275" s="4" t="str" cm="1">
        <f t="array" aca="1" ref="G275" ca="1">IF(OR(AND(Data!$E275=4,ISBLANK(INDIRECT($C275&amp;"!"&amp;"$D"&amp;$D275&amp;":$I"&amp;$D275))),$E275="Oui"),_xlfn.SWITCH(Informations!$E$10,"Oui",0.5,"Non",0.4,"Erreur"),"NA")</f>
        <v>NA</v>
      </c>
      <c r="H275" s="14" cm="1">
        <f t="array" aca="1" ref="H275" ca="1">_xlfn.SWITCH($G275,"NA",(INDIRECT($C275&amp;"!"&amp;"$E"&amp;$D275))-(INDIRECT($C275&amp;"!"&amp;"$D"&amp;$D275)),0.4,$G275,0.5,$G275,"Erreur","Erreur","Erreur")</f>
        <v>0</v>
      </c>
      <c r="I275" cm="1">
        <f t="array" aca="1" ref="I275" ca="1">IF($G275="NA",INDIRECT($C275&amp;"!"&amp;"$H"&amp;$D275)+INDIRECT($C275&amp;"!"&amp;"$I"&amp;$D275)+INDIRECT($C275&amp;"!"&amp;"$J"&amp;$D275),0)</f>
        <v>0</v>
      </c>
      <c r="J275" cm="1">
        <f t="array" aca="1" ref="J275" ca="1">IF($G275="NA",(INDIRECT($C275&amp;"!"&amp;"$K"&amp;$D275)),0)</f>
        <v>0</v>
      </c>
      <c r="K275" s="4">
        <f t="shared" ca="1" si="113"/>
        <v>0</v>
      </c>
      <c r="L275" s="3">
        <f t="shared" ca="1" si="38"/>
        <v>0</v>
      </c>
      <c r="M275" s="5" cm="1">
        <f t="array" aca="1" ref="M275" ca="1">IF((INDIRECT($C275&amp;"!"&amp;"$D"&amp;$D275))="",,_xlfn.IFS(INDIRECT($C275&amp;"!"&amp;"$E"&amp;$D275)&lt;(1/3),INDIRECT($C275&amp;"!"&amp;"$E"&amp;$D275)-INDIRECT($C275&amp;"!"&amp;"$D"&amp;$D275),INDIRECT($C275&amp;"!"&amp;"$E"&amp;$D275)&gt;=(1/3),Data!$H$3-(INDIRECT($C275&amp;"!"&amp;"$D"&amp;$D275))))+INDIRECT($C275&amp;"!"&amp;"$H"&amp;$D275)</f>
        <v>0</v>
      </c>
      <c r="N275" s="5">
        <f t="shared" ca="1" si="39"/>
        <v>0</v>
      </c>
      <c r="O275" s="6">
        <f t="shared" ca="1" si="40"/>
        <v>0</v>
      </c>
      <c r="P275" s="5" cm="1">
        <f t="array" aca="1" ref="P275" ca="1">IF((INDIRECT($C275&amp;"!"&amp;"$D"&amp;$D275))="",,_xlfn.IFS(INDIRECT($C275&amp;"!"&amp;"$D"&amp;$D275)&gt;(2/3),INDIRECT($C275&amp;"!"&amp;"$E"&amp;$D275)-INDIRECT($C275&amp;"!"&amp;"$D"&amp;$D275),INDIRECT($C275&amp;"!"&amp;"$D"&amp;$D275)&lt;=(2/3),INDIRECT($C275&amp;"!"&amp;"$E"&amp;$D275)-Data!$H$4))+INDIRECT($C275&amp;"!"&amp;"$J"&amp;$D275)</f>
        <v>0</v>
      </c>
      <c r="Q275" s="4">
        <f t="shared" ca="1" si="41"/>
        <v>0</v>
      </c>
      <c r="R275" s="6">
        <f t="shared" ca="1" si="42"/>
        <v>0</v>
      </c>
      <c r="S275" s="4">
        <f ca="1">IF(VLOOKUP(A275,Data!B:E,4)&gt;=2,K275,N275+Q275)</f>
        <v>0</v>
      </c>
      <c r="T275" s="4">
        <f ca="1">IF(VLOOKUP(A275,Data!B:E,4)&gt;=2,,K275-N275-Q275)</f>
        <v>0</v>
      </c>
      <c r="V275" t="str">
        <f t="shared" ca="1" si="114"/>
        <v>Non</v>
      </c>
      <c r="W275" cm="1">
        <f t="array" aca="1" ref="W275" ca="1">_xlfn.IFS(AND(INDIRECT($C275&amp;"!"&amp;"$G"&amp;$D275)-INDIRECT($C275&amp;"!"&amp;"$F"&amp;$D275)&lt;0.5,INDIRECT($C275&amp;"!"&amp;"$G"&amp;$D275)=1,INDIRECT($C276&amp;"!"&amp;"$F"&amp;$D276)=0),0,AND(INDIRECT($C274&amp;"!"&amp;"$G"&amp;$D274)-INDIRECT($C274&amp;"!"&amp;"$F"&amp;$D274)&lt;0.5,INDIRECT($C274&amp;"!"&amp;"$G"&amp;$D274)=1,INDIRECT($C275&amp;"!"&amp;"$F"&amp;$D275)=0),INDIRECT($C274&amp;"!"&amp;"$F"&amp;$D274),AND(INDIRECT($C274&amp;"!"&amp;"$G"&amp;$D274)-INDIRECT($C274&amp;"!"&amp;"$F"&amp;$D274)&lt;=0.5,INDIRECT($C274&amp;"!"&amp;"$G"&amp;$D274)=1,INDIRECT($C275&amp;"!"&amp;"$F"&amp;$D275)=0),Calculs!X274,AND(INDIRECT($C275&amp;"!"&amp;"$F"&amp;$D275)=0,INDIRECT($C274&amp;"!"&amp;"$G"&amp;$D274)=1),AH274,TRUE,INDIRECT($C275&amp;"!"&amp;"$F"&amp;$D275))</f>
        <v>0</v>
      </c>
      <c r="X275" cm="1">
        <f t="array" aca="1" ref="X275" ca="1">IF(AND(INDIRECT($C275&amp;"!"&amp;"$G"&amp;$D275)-INDIRECT($C275&amp;"!"&amp;"$F"&amp;$D275)&lt;0.5,INDIRECT($C275&amp;"!"&amp;"$G"&amp;$D275)=1,INDIRECT($C276&amp;"!"&amp;"$F"&amp;$D276)=0),0,IF(OR(INDIRECT($C275&amp;"!"&amp;"$G"&amp;$D275)=1,AND(INDIRECT($C275&amp;"!"&amp;"$G"&amp;$D275)&lt;&gt;1,INDIRECT($C275&amp;"!"&amp;"$G"&amp;$D275)&gt;Calculs!W275+0.5)),Calculs!W275+0.5,INDIRECT($C275&amp;"!"&amp;"$G"&amp;$D275)+ROUND(W275,0)))</f>
        <v>0</v>
      </c>
      <c r="Y275">
        <f t="shared" ca="1" si="115"/>
        <v>0</v>
      </c>
      <c r="Z275" cm="1">
        <f t="array" aca="1" ref="Z275" ca="1">IF(AND(W275=INT(W275),INDIRECT($C275&amp;"!"&amp;"$F"&amp;$D275)&lt;&gt;""),W275+1,ROUNDUP(W275,0))</f>
        <v>0</v>
      </c>
      <c r="AA275">
        <f t="shared" ca="1" si="116"/>
        <v>0</v>
      </c>
      <c r="AB275" t="str">
        <f t="shared" ca="1" si="117"/>
        <v>Oui</v>
      </c>
      <c r="AC275">
        <f t="shared" ca="1" si="118"/>
        <v>0</v>
      </c>
      <c r="AD275" t="str">
        <f t="shared" ca="1" si="110"/>
        <v>Oui</v>
      </c>
      <c r="AE275" t="str">
        <f t="shared" ca="1" si="119"/>
        <v/>
      </c>
      <c r="AF275" t="str">
        <f t="shared" ca="1" si="120"/>
        <v>Non</v>
      </c>
      <c r="AG275" cm="1">
        <f t="array" aca="1" ref="AG275" ca="1">IF(INDIRECT($C275&amp;"!"&amp;"$G"&amp;$D275)-INDIRECT($C275&amp;"!"&amp;"$F"&amp;$D275)&lt;=0.5,0,IF(AND(INDIRECT($C275&amp;"!"&amp;"$F"&amp;$D275)=0,INDIRECT($C274&amp;"!"&amp;"$G"&amp;$D274)=1),X275,INDIRECT($C275&amp;"!"&amp;"$F"&amp;$D275)))</f>
        <v>0</v>
      </c>
      <c r="AH275" cm="1">
        <f t="array" aca="1" ref="AH275" ca="1">IF(INDIRECT($C275&amp;"!"&amp;"$G"&amp;$D275)-INDIRECT($C275&amp;"!"&amp;"$F"&amp;$D275)&lt;=0.5,0,IF(OR(INDIRECT($C275&amp;"!"&amp;"$G"&amp;$D275)=1,AND(INDIRECT($C275&amp;"!"&amp;"$G"&amp;$D275)&lt;&gt;1,INDIRECT($C275&amp;"!"&amp;"$G"&amp;$D275)&gt;Calculs!AG275+0.5)),Calculs!AG275+0.5,INDIRECT($C275&amp;"!"&amp;"$G"&amp;$D275)+ROUND(AG275,0)))</f>
        <v>0</v>
      </c>
      <c r="AI275">
        <f t="shared" ca="1" si="121"/>
        <v>0</v>
      </c>
      <c r="AJ275" cm="1">
        <f t="array" aca="1" ref="AJ275" ca="1">IF(AND(AG275=INT(AG275),INDIRECT($C275&amp;"!"&amp;"$F"&amp;$D275)&lt;&gt;""),AG275+1,ROUNDUP(AG275,0))</f>
        <v>0</v>
      </c>
      <c r="AK275">
        <f t="shared" ca="1" si="122"/>
        <v>0</v>
      </c>
      <c r="AL275" t="str">
        <f t="shared" ca="1" si="123"/>
        <v>Oui</v>
      </c>
      <c r="AM275">
        <f t="shared" ca="1" si="124"/>
        <v>0</v>
      </c>
      <c r="AN275" t="str">
        <f t="shared" ca="1" si="111"/>
        <v>Oui</v>
      </c>
      <c r="AO275" t="str">
        <f t="shared" ca="1" si="125"/>
        <v/>
      </c>
    </row>
    <row r="276" spans="1:41" x14ac:dyDescent="0.25">
      <c r="A276">
        <v>274</v>
      </c>
      <c r="B276">
        <f ca="1">Data!E276</f>
        <v>3</v>
      </c>
      <c r="C276" t="s">
        <v>253</v>
      </c>
      <c r="D276">
        <v>6</v>
      </c>
      <c r="E276" t="str">
        <f t="shared" ca="1" si="37"/>
        <v>Non</v>
      </c>
      <c r="F276" t="str">
        <f ca="1">IF(Data!$D276&gt;=3,"Oui","Non")</f>
        <v>Non</v>
      </c>
      <c r="G276" s="4" t="str" cm="1">
        <f t="array" aca="1" ref="G276" ca="1">IF(OR(AND(Data!$E276=4,ISBLANK(INDIRECT($C276&amp;"!"&amp;"$D"&amp;$D276&amp;":$I"&amp;$D276))),$E276="Oui"),_xlfn.SWITCH(Informations!$E$10,"Oui",0.5,"Non",0.4,"Erreur"),"NA")</f>
        <v>NA</v>
      </c>
      <c r="H276" s="14" cm="1">
        <f t="array" aca="1" ref="H276" ca="1">_xlfn.SWITCH($G276,"NA",(INDIRECT($C276&amp;"!"&amp;"$E"&amp;$D276))-(INDIRECT($C276&amp;"!"&amp;"$D"&amp;$D276)),0.4,$G276,0.5,$G276,"Erreur","Erreur","Erreur")</f>
        <v>0</v>
      </c>
      <c r="I276" cm="1">
        <f t="array" aca="1" ref="I276" ca="1">IF($G276="NA",INDIRECT($C276&amp;"!"&amp;"$H"&amp;$D276)+INDIRECT($C276&amp;"!"&amp;"$I"&amp;$D276)+INDIRECT($C276&amp;"!"&amp;"$J"&amp;$D276),0)</f>
        <v>0</v>
      </c>
      <c r="J276" cm="1">
        <f t="array" aca="1" ref="J276" ca="1">IF($G276="NA",(INDIRECT($C276&amp;"!"&amp;"$K"&amp;$D276)),0)</f>
        <v>0</v>
      </c>
      <c r="K276" s="4">
        <f t="shared" ca="1" si="113"/>
        <v>0</v>
      </c>
      <c r="L276" s="3">
        <f t="shared" ca="1" si="38"/>
        <v>0</v>
      </c>
      <c r="M276" s="5" cm="1">
        <f t="array" aca="1" ref="M276" ca="1">IF((INDIRECT($C276&amp;"!"&amp;"$D"&amp;$D276))="",,_xlfn.IFS(INDIRECT($C276&amp;"!"&amp;"$E"&amp;$D276)&lt;(1/3),INDIRECT($C276&amp;"!"&amp;"$E"&amp;$D276)-INDIRECT($C276&amp;"!"&amp;"$D"&amp;$D276),INDIRECT($C276&amp;"!"&amp;"$E"&amp;$D276)&gt;=(1/3),Data!$H$3-(INDIRECT($C276&amp;"!"&amp;"$D"&amp;$D276))))+INDIRECT($C276&amp;"!"&amp;"$H"&amp;$D276)</f>
        <v>0</v>
      </c>
      <c r="N276" s="5">
        <f t="shared" ca="1" si="39"/>
        <v>0</v>
      </c>
      <c r="O276" s="6">
        <f t="shared" ca="1" si="40"/>
        <v>0</v>
      </c>
      <c r="P276" s="5" cm="1">
        <f t="array" aca="1" ref="P276" ca="1">IF((INDIRECT($C276&amp;"!"&amp;"$D"&amp;$D276))="",,_xlfn.IFS(INDIRECT($C276&amp;"!"&amp;"$D"&amp;$D276)&gt;(2/3),INDIRECT($C276&amp;"!"&amp;"$E"&amp;$D276)-INDIRECT($C276&amp;"!"&amp;"$D"&amp;$D276),INDIRECT($C276&amp;"!"&amp;"$D"&amp;$D276)&lt;=(2/3),INDIRECT($C276&amp;"!"&amp;"$E"&amp;$D276)-Data!$H$4))+INDIRECT($C276&amp;"!"&amp;"$J"&amp;$D276)</f>
        <v>0</v>
      </c>
      <c r="Q276" s="4">
        <f t="shared" ca="1" si="41"/>
        <v>0</v>
      </c>
      <c r="R276" s="6">
        <f t="shared" ca="1" si="42"/>
        <v>0</v>
      </c>
      <c r="S276" s="4">
        <f ca="1">IF(VLOOKUP(A276,Data!B:E,4)&gt;=2,K276,N276+Q276)</f>
        <v>0</v>
      </c>
      <c r="T276" s="4">
        <f ca="1">IF(VLOOKUP(A276,Data!B:E,4)&gt;=2,,K276-N276-Q276)</f>
        <v>0</v>
      </c>
      <c r="V276" t="str">
        <f t="shared" ca="1" si="114"/>
        <v>Non</v>
      </c>
      <c r="W276" cm="1">
        <f t="array" aca="1" ref="W276" ca="1">_xlfn.IFS(AND(INDIRECT($C276&amp;"!"&amp;"$G"&amp;$D276)-INDIRECT($C276&amp;"!"&amp;"$F"&amp;$D276)&lt;0.5,INDIRECT($C276&amp;"!"&amp;"$G"&amp;$D276)=1,INDIRECT($C277&amp;"!"&amp;"$F"&amp;$D277)=0),0,AND(INDIRECT($C275&amp;"!"&amp;"$G"&amp;$D275)-INDIRECT($C275&amp;"!"&amp;"$F"&amp;$D275)&lt;0.5,INDIRECT($C275&amp;"!"&amp;"$G"&amp;$D275)=1,INDIRECT($C276&amp;"!"&amp;"$F"&amp;$D276)=0),INDIRECT($C275&amp;"!"&amp;"$F"&amp;$D275),AND(INDIRECT($C275&amp;"!"&amp;"$G"&amp;$D275)-INDIRECT($C275&amp;"!"&amp;"$F"&amp;$D275)&lt;=0.5,INDIRECT($C275&amp;"!"&amp;"$G"&amp;$D275)=1,INDIRECT($C276&amp;"!"&amp;"$F"&amp;$D276)=0),Calculs!X275,AND(INDIRECT($C276&amp;"!"&amp;"$F"&amp;$D276)=0,INDIRECT($C275&amp;"!"&amp;"$G"&amp;$D275)=1),AH275,TRUE,INDIRECT($C276&amp;"!"&amp;"$F"&amp;$D276))</f>
        <v>0</v>
      </c>
      <c r="X276" cm="1">
        <f t="array" aca="1" ref="X276" ca="1">IF(AND(INDIRECT($C276&amp;"!"&amp;"$G"&amp;$D276)-INDIRECT($C276&amp;"!"&amp;"$F"&amp;$D276)&lt;0.5,INDIRECT($C276&amp;"!"&amp;"$G"&amp;$D276)=1,INDIRECT($C277&amp;"!"&amp;"$F"&amp;$D277)=0),0,IF(OR(INDIRECT($C276&amp;"!"&amp;"$G"&amp;$D276)=1,AND(INDIRECT($C276&amp;"!"&amp;"$G"&amp;$D276)&lt;&gt;1,INDIRECT($C276&amp;"!"&amp;"$G"&amp;$D276)&gt;Calculs!W276+0.5)),Calculs!W276+0.5,INDIRECT($C276&amp;"!"&amp;"$G"&amp;$D276)+ROUND(W276,0)))</f>
        <v>0</v>
      </c>
      <c r="Y276">
        <f t="shared" ca="1" si="115"/>
        <v>0</v>
      </c>
      <c r="Z276" cm="1">
        <f t="array" aca="1" ref="Z276" ca="1">IF(AND(W276=INT(W276),INDIRECT($C276&amp;"!"&amp;"$F"&amp;$D276)&lt;&gt;""),W276+1,ROUNDUP(W276,0))</f>
        <v>0</v>
      </c>
      <c r="AA276">
        <f t="shared" ca="1" si="116"/>
        <v>0</v>
      </c>
      <c r="AB276" t="str">
        <f t="shared" ca="1" si="117"/>
        <v>Oui</v>
      </c>
      <c r="AC276">
        <f t="shared" ca="1" si="118"/>
        <v>0</v>
      </c>
      <c r="AD276" t="str">
        <f t="shared" ca="1" si="110"/>
        <v>Oui</v>
      </c>
      <c r="AE276" t="str">
        <f t="shared" ca="1" si="119"/>
        <v/>
      </c>
      <c r="AF276" t="str">
        <f t="shared" ca="1" si="120"/>
        <v>Non</v>
      </c>
      <c r="AG276" cm="1">
        <f t="array" aca="1" ref="AG276" ca="1">IF(INDIRECT($C276&amp;"!"&amp;"$G"&amp;$D276)-INDIRECT($C276&amp;"!"&amp;"$F"&amp;$D276)&lt;=0.5,0,IF(AND(INDIRECT($C276&amp;"!"&amp;"$F"&amp;$D276)=0,INDIRECT($C275&amp;"!"&amp;"$G"&amp;$D275)=1),X276,INDIRECT($C276&amp;"!"&amp;"$F"&amp;$D276)))</f>
        <v>0</v>
      </c>
      <c r="AH276" cm="1">
        <f t="array" aca="1" ref="AH276" ca="1">IF(INDIRECT($C276&amp;"!"&amp;"$G"&amp;$D276)-INDIRECT($C276&amp;"!"&amp;"$F"&amp;$D276)&lt;=0.5,0,IF(OR(INDIRECT($C276&amp;"!"&amp;"$G"&amp;$D276)=1,AND(INDIRECT($C276&amp;"!"&amp;"$G"&amp;$D276)&lt;&gt;1,INDIRECT($C276&amp;"!"&amp;"$G"&amp;$D276)&gt;Calculs!AG276+0.5)),Calculs!AG276+0.5,INDIRECT($C276&amp;"!"&amp;"$G"&amp;$D276)+ROUND(AG276,0)))</f>
        <v>0</v>
      </c>
      <c r="AI276">
        <f t="shared" ca="1" si="121"/>
        <v>0</v>
      </c>
      <c r="AJ276" cm="1">
        <f t="array" aca="1" ref="AJ276" ca="1">IF(AND(AG276=INT(AG276),INDIRECT($C276&amp;"!"&amp;"$F"&amp;$D276)&lt;&gt;""),AG276+1,ROUNDUP(AG276,0))</f>
        <v>0</v>
      </c>
      <c r="AK276">
        <f t="shared" ca="1" si="122"/>
        <v>0</v>
      </c>
      <c r="AL276" t="str">
        <f t="shared" ca="1" si="123"/>
        <v>Oui</v>
      </c>
      <c r="AM276">
        <f t="shared" ca="1" si="124"/>
        <v>0</v>
      </c>
      <c r="AN276" t="str">
        <f t="shared" ca="1" si="111"/>
        <v>Oui</v>
      </c>
      <c r="AO276" t="str">
        <f t="shared" ca="1" si="125"/>
        <v/>
      </c>
    </row>
    <row r="277" spans="1:41" x14ac:dyDescent="0.25">
      <c r="A277">
        <v>275</v>
      </c>
      <c r="B277">
        <f ca="1">Data!E277</f>
        <v>1</v>
      </c>
      <c r="C277" t="s">
        <v>253</v>
      </c>
      <c r="D277">
        <v>7</v>
      </c>
      <c r="E277" t="str">
        <f t="shared" ca="1" si="37"/>
        <v>Non</v>
      </c>
      <c r="F277" t="str">
        <f ca="1">IF(Data!$D277&gt;=3,"Oui","Non")</f>
        <v>Non</v>
      </c>
      <c r="G277" s="4" t="str" cm="1">
        <f t="array" aca="1" ref="G277" ca="1">IF(OR(AND(Data!$E277=4,ISBLANK(INDIRECT($C277&amp;"!"&amp;"$D"&amp;$D277&amp;":$I"&amp;$D277))),$E277="Oui"),_xlfn.SWITCH(Informations!$E$10,"Oui",0.5,"Non",0.4,"Erreur"),"NA")</f>
        <v>NA</v>
      </c>
      <c r="H277" s="14" cm="1">
        <f t="array" aca="1" ref="H277" ca="1">_xlfn.SWITCH($G277,"NA",(INDIRECT($C277&amp;"!"&amp;"$E"&amp;$D277))-(INDIRECT($C277&amp;"!"&amp;"$D"&amp;$D277)),0.4,$G277,0.5,$G277,"Erreur","Erreur","Erreur")</f>
        <v>0</v>
      </c>
      <c r="I277" cm="1">
        <f t="array" aca="1" ref="I277" ca="1">IF($G277="NA",INDIRECT($C277&amp;"!"&amp;"$H"&amp;$D277)+INDIRECT($C277&amp;"!"&amp;"$I"&amp;$D277)+INDIRECT($C277&amp;"!"&amp;"$J"&amp;$D277),0)</f>
        <v>0</v>
      </c>
      <c r="J277" cm="1">
        <f t="array" aca="1" ref="J277" ca="1">IF($G277="NA",(INDIRECT($C277&amp;"!"&amp;"$K"&amp;$D277)),0)</f>
        <v>0</v>
      </c>
      <c r="K277" s="4">
        <f t="shared" ca="1" si="113"/>
        <v>0</v>
      </c>
      <c r="L277" s="3">
        <f t="shared" ca="1" si="38"/>
        <v>0</v>
      </c>
      <c r="M277" s="5" cm="1">
        <f t="array" aca="1" ref="M277" ca="1">IF((INDIRECT($C277&amp;"!"&amp;"$D"&amp;$D277))="",,_xlfn.IFS(INDIRECT($C277&amp;"!"&amp;"$E"&amp;$D277)&lt;(1/3),INDIRECT($C277&amp;"!"&amp;"$E"&amp;$D277)-INDIRECT($C277&amp;"!"&amp;"$D"&amp;$D277),INDIRECT($C277&amp;"!"&amp;"$E"&amp;$D277)&gt;=(1/3),Data!$H$3-(INDIRECT($C277&amp;"!"&amp;"$D"&amp;$D277))))+INDIRECT($C277&amp;"!"&amp;"$H"&amp;$D277)</f>
        <v>0</v>
      </c>
      <c r="N277" s="5">
        <f t="shared" ca="1" si="39"/>
        <v>0</v>
      </c>
      <c r="O277" s="6">
        <f t="shared" ca="1" si="40"/>
        <v>0</v>
      </c>
      <c r="P277" s="5" cm="1">
        <f t="array" aca="1" ref="P277" ca="1">IF((INDIRECT($C277&amp;"!"&amp;"$D"&amp;$D277))="",,_xlfn.IFS(INDIRECT($C277&amp;"!"&amp;"$D"&amp;$D277)&gt;(2/3),INDIRECT($C277&amp;"!"&amp;"$E"&amp;$D277)-INDIRECT($C277&amp;"!"&amp;"$D"&amp;$D277),INDIRECT($C277&amp;"!"&amp;"$D"&amp;$D277)&lt;=(2/3),INDIRECT($C277&amp;"!"&amp;"$E"&amp;$D277)-Data!$H$4))+INDIRECT($C277&amp;"!"&amp;"$J"&amp;$D277)</f>
        <v>0</v>
      </c>
      <c r="Q277" s="4">
        <f t="shared" ca="1" si="41"/>
        <v>0</v>
      </c>
      <c r="R277" s="6">
        <f t="shared" ca="1" si="42"/>
        <v>0</v>
      </c>
      <c r="S277" s="4">
        <f ca="1">IF(VLOOKUP(A277,Data!B:E,4)&gt;=2,K277,N277+Q277)</f>
        <v>0</v>
      </c>
      <c r="T277" s="4">
        <f ca="1">IF(VLOOKUP(A277,Data!B:E,4)&gt;=2,,K277-N277-Q277)</f>
        <v>0</v>
      </c>
      <c r="V277" t="str">
        <f t="shared" ca="1" si="114"/>
        <v>Non</v>
      </c>
      <c r="W277" cm="1">
        <f t="array" aca="1" ref="W277" ca="1">_xlfn.IFS(AND(INDIRECT($C277&amp;"!"&amp;"$G"&amp;$D277)-INDIRECT($C277&amp;"!"&amp;"$F"&amp;$D277)&lt;0.5,INDIRECT($C277&amp;"!"&amp;"$G"&amp;$D277)=1,INDIRECT($C278&amp;"!"&amp;"$F"&amp;$D278)=0),0,AND(INDIRECT($C276&amp;"!"&amp;"$G"&amp;$D276)-INDIRECT($C276&amp;"!"&amp;"$F"&amp;$D276)&lt;0.5,INDIRECT($C276&amp;"!"&amp;"$G"&amp;$D276)=1,INDIRECT($C277&amp;"!"&amp;"$F"&amp;$D277)=0),INDIRECT($C276&amp;"!"&amp;"$F"&amp;$D276),AND(INDIRECT($C276&amp;"!"&amp;"$G"&amp;$D276)-INDIRECT($C276&amp;"!"&amp;"$F"&amp;$D276)&lt;=0.5,INDIRECT($C276&amp;"!"&amp;"$G"&amp;$D276)=1,INDIRECT($C277&amp;"!"&amp;"$F"&amp;$D277)=0),Calculs!X276,AND(INDIRECT($C277&amp;"!"&amp;"$F"&amp;$D277)=0,INDIRECT($C276&amp;"!"&amp;"$G"&amp;$D276)=1),AH276,TRUE,INDIRECT($C277&amp;"!"&amp;"$F"&amp;$D277))</f>
        <v>0</v>
      </c>
      <c r="X277" cm="1">
        <f t="array" aca="1" ref="X277" ca="1">IF(AND(INDIRECT($C277&amp;"!"&amp;"$G"&amp;$D277)-INDIRECT($C277&amp;"!"&amp;"$F"&amp;$D277)&lt;0.5,INDIRECT($C277&amp;"!"&amp;"$G"&amp;$D277)=1,INDIRECT($C278&amp;"!"&amp;"$F"&amp;$D278)=0),0,IF(OR(INDIRECT($C277&amp;"!"&amp;"$G"&amp;$D277)=1,AND(INDIRECT($C277&amp;"!"&amp;"$G"&amp;$D277)&lt;&gt;1,INDIRECT($C277&amp;"!"&amp;"$G"&amp;$D277)&gt;Calculs!W277+0.5)),Calculs!W277+0.5,INDIRECT($C277&amp;"!"&amp;"$G"&amp;$D277)+ROUND(W277,0)))</f>
        <v>0</v>
      </c>
      <c r="Y277">
        <f t="shared" ca="1" si="115"/>
        <v>0</v>
      </c>
      <c r="Z277" cm="1">
        <f t="array" aca="1" ref="Z277" ca="1">IF(AND(W277=INT(W277),INDIRECT($C277&amp;"!"&amp;"$F"&amp;$D277)&lt;&gt;""),W277+1,ROUNDUP(W277,0))</f>
        <v>0</v>
      </c>
      <c r="AA277">
        <f t="shared" ca="1" si="116"/>
        <v>0</v>
      </c>
      <c r="AB277" t="str">
        <f t="shared" ca="1" si="117"/>
        <v>Oui</v>
      </c>
      <c r="AC277">
        <f t="shared" ca="1" si="118"/>
        <v>0</v>
      </c>
      <c r="AD277" t="str">
        <f t="shared" ca="1" si="110"/>
        <v>Oui</v>
      </c>
      <c r="AE277" t="str">
        <f t="shared" ca="1" si="119"/>
        <v/>
      </c>
      <c r="AF277" t="str">
        <f t="shared" ca="1" si="120"/>
        <v>Non</v>
      </c>
      <c r="AG277" cm="1">
        <f t="array" aca="1" ref="AG277" ca="1">IF(INDIRECT($C277&amp;"!"&amp;"$G"&amp;$D277)-INDIRECT($C277&amp;"!"&amp;"$F"&amp;$D277)&lt;=0.5,0,IF(AND(INDIRECT($C277&amp;"!"&amp;"$F"&amp;$D277)=0,INDIRECT($C276&amp;"!"&amp;"$G"&amp;$D276)=1),X277,INDIRECT($C277&amp;"!"&amp;"$F"&amp;$D277)))</f>
        <v>0</v>
      </c>
      <c r="AH277" cm="1">
        <f t="array" aca="1" ref="AH277" ca="1">IF(INDIRECT($C277&amp;"!"&amp;"$G"&amp;$D277)-INDIRECT($C277&amp;"!"&amp;"$F"&amp;$D277)&lt;=0.5,0,IF(OR(INDIRECT($C277&amp;"!"&amp;"$G"&amp;$D277)=1,AND(INDIRECT($C277&amp;"!"&amp;"$G"&amp;$D277)&lt;&gt;1,INDIRECT($C277&amp;"!"&amp;"$G"&amp;$D277)&gt;Calculs!AG277+0.5)),Calculs!AG277+0.5,INDIRECT($C277&amp;"!"&amp;"$G"&amp;$D277)+ROUND(AG277,0)))</f>
        <v>0</v>
      </c>
      <c r="AI277">
        <f t="shared" ca="1" si="121"/>
        <v>0</v>
      </c>
      <c r="AJ277" cm="1">
        <f t="array" aca="1" ref="AJ277" ca="1">IF(AND(AG277=INT(AG277),INDIRECT($C277&amp;"!"&amp;"$F"&amp;$D277)&lt;&gt;""),AG277+1,ROUNDUP(AG277,0))</f>
        <v>0</v>
      </c>
      <c r="AK277">
        <f t="shared" ca="1" si="122"/>
        <v>0</v>
      </c>
      <c r="AL277" t="str">
        <f t="shared" ca="1" si="123"/>
        <v>Oui</v>
      </c>
      <c r="AM277">
        <f t="shared" ca="1" si="124"/>
        <v>0</v>
      </c>
      <c r="AN277" t="str">
        <f t="shared" ca="1" si="111"/>
        <v>Oui</v>
      </c>
      <c r="AO277" t="str">
        <f t="shared" ca="1" si="125"/>
        <v/>
      </c>
    </row>
    <row r="278" spans="1:41" x14ac:dyDescent="0.25">
      <c r="A278">
        <v>276</v>
      </c>
      <c r="B278">
        <f ca="1">Data!E278</f>
        <v>1</v>
      </c>
      <c r="C278" t="s">
        <v>253</v>
      </c>
      <c r="D278">
        <v>8</v>
      </c>
      <c r="E278" t="str">
        <f t="shared" ca="1" si="37"/>
        <v>Non</v>
      </c>
      <c r="F278" t="str">
        <f ca="1">IF(Data!$D278&gt;=3,"Oui","Non")</f>
        <v>Non</v>
      </c>
      <c r="G278" s="4" t="str" cm="1">
        <f t="array" aca="1" ref="G278" ca="1">IF(OR(AND(Data!$E278=4,ISBLANK(INDIRECT($C278&amp;"!"&amp;"$D"&amp;$D278&amp;":$I"&amp;$D278))),$E278="Oui"),_xlfn.SWITCH(Informations!$E$10,"Oui",0.5,"Non",0.4,"Erreur"),"NA")</f>
        <v>NA</v>
      </c>
      <c r="H278" s="14" cm="1">
        <f t="array" aca="1" ref="H278" ca="1">_xlfn.SWITCH($G278,"NA",(INDIRECT($C278&amp;"!"&amp;"$E"&amp;$D278))-(INDIRECT($C278&amp;"!"&amp;"$D"&amp;$D278)),0.4,$G278,0.5,$G278,"Erreur","Erreur","Erreur")</f>
        <v>0</v>
      </c>
      <c r="I278" cm="1">
        <f t="array" aca="1" ref="I278" ca="1">IF($G278="NA",INDIRECT($C278&amp;"!"&amp;"$H"&amp;$D278)+INDIRECT($C278&amp;"!"&amp;"$I"&amp;$D278)+INDIRECT($C278&amp;"!"&amp;"$J"&amp;$D278),0)</f>
        <v>0</v>
      </c>
      <c r="J278" cm="1">
        <f t="array" aca="1" ref="J278" ca="1">IF($G278="NA",(INDIRECT($C278&amp;"!"&amp;"$K"&amp;$D278)),0)</f>
        <v>0</v>
      </c>
      <c r="K278" s="4">
        <f t="shared" ca="1" si="113"/>
        <v>0</v>
      </c>
      <c r="L278" s="3">
        <f t="shared" ca="1" si="38"/>
        <v>0</v>
      </c>
      <c r="M278" s="5" cm="1">
        <f t="array" aca="1" ref="M278" ca="1">IF((INDIRECT($C278&amp;"!"&amp;"$D"&amp;$D278))="",,_xlfn.IFS(INDIRECT($C278&amp;"!"&amp;"$E"&amp;$D278)&lt;(1/3),INDIRECT($C278&amp;"!"&amp;"$E"&amp;$D278)-INDIRECT($C278&amp;"!"&amp;"$D"&amp;$D278),INDIRECT($C278&amp;"!"&amp;"$E"&amp;$D278)&gt;=(1/3),Data!$H$3-(INDIRECT($C278&amp;"!"&amp;"$D"&amp;$D278))))+INDIRECT($C278&amp;"!"&amp;"$H"&amp;$D278)</f>
        <v>0</v>
      </c>
      <c r="N278" s="5">
        <f t="shared" ca="1" si="39"/>
        <v>0</v>
      </c>
      <c r="O278" s="6">
        <f t="shared" ca="1" si="40"/>
        <v>0</v>
      </c>
      <c r="P278" s="5" cm="1">
        <f t="array" aca="1" ref="P278" ca="1">IF((INDIRECT($C278&amp;"!"&amp;"$D"&amp;$D278))="",,_xlfn.IFS(INDIRECT($C278&amp;"!"&amp;"$D"&amp;$D278)&gt;(2/3),INDIRECT($C278&amp;"!"&amp;"$E"&amp;$D278)-INDIRECT($C278&amp;"!"&amp;"$D"&amp;$D278),INDIRECT($C278&amp;"!"&amp;"$D"&amp;$D278)&lt;=(2/3),INDIRECT($C278&amp;"!"&amp;"$E"&amp;$D278)-Data!$H$4))+INDIRECT($C278&amp;"!"&amp;"$J"&amp;$D278)</f>
        <v>0</v>
      </c>
      <c r="Q278" s="4">
        <f t="shared" ca="1" si="41"/>
        <v>0</v>
      </c>
      <c r="R278" s="6">
        <f t="shared" ca="1" si="42"/>
        <v>0</v>
      </c>
      <c r="S278" s="4">
        <f ca="1">IF(VLOOKUP(A278,Data!B:E,4)&gt;=2,K278,N278+Q278)</f>
        <v>0</v>
      </c>
      <c r="T278" s="4">
        <f ca="1">IF(VLOOKUP(A278,Data!B:E,4)&gt;=2,,K278-N278-Q278)</f>
        <v>0</v>
      </c>
      <c r="U278" s="4">
        <f t="shared" ref="U278" ca="1" si="128">SUM(K272:K278)</f>
        <v>0</v>
      </c>
      <c r="V278" t="str">
        <f t="shared" ca="1" si="114"/>
        <v>Non</v>
      </c>
      <c r="W278" cm="1">
        <f t="array" aca="1" ref="W278" ca="1">_xlfn.IFS(AND(INDIRECT($C278&amp;"!"&amp;"$G"&amp;$D278)-INDIRECT($C278&amp;"!"&amp;"$F"&amp;$D278)&lt;0.5,INDIRECT($C278&amp;"!"&amp;"$G"&amp;$D278)=1,INDIRECT($C279&amp;"!"&amp;"$F"&amp;$D279)=0),0,AND(INDIRECT($C277&amp;"!"&amp;"$G"&amp;$D277)-INDIRECT($C277&amp;"!"&amp;"$F"&amp;$D277)&lt;0.5,INDIRECT($C277&amp;"!"&amp;"$G"&amp;$D277)=1,INDIRECT($C278&amp;"!"&amp;"$F"&amp;$D278)=0),INDIRECT($C277&amp;"!"&amp;"$F"&amp;$D277),AND(INDIRECT($C277&amp;"!"&amp;"$G"&amp;$D277)-INDIRECT($C277&amp;"!"&amp;"$F"&amp;$D277)&lt;=0.5,INDIRECT($C277&amp;"!"&amp;"$G"&amp;$D277)=1,INDIRECT($C278&amp;"!"&amp;"$F"&amp;$D278)=0),Calculs!X277,AND(INDIRECT($C278&amp;"!"&amp;"$F"&amp;$D278)=0,INDIRECT($C277&amp;"!"&amp;"$G"&amp;$D277)=1),AH277,TRUE,INDIRECT($C278&amp;"!"&amp;"$F"&amp;$D278))</f>
        <v>0</v>
      </c>
      <c r="X278" cm="1">
        <f t="array" aca="1" ref="X278" ca="1">IF(AND(INDIRECT($C278&amp;"!"&amp;"$G"&amp;$D278)-INDIRECT($C278&amp;"!"&amp;"$F"&amp;$D278)&lt;0.5,INDIRECT($C278&amp;"!"&amp;"$G"&amp;$D278)=1,INDIRECT($C279&amp;"!"&amp;"$F"&amp;$D279)=0),0,IF(OR(INDIRECT($C278&amp;"!"&amp;"$G"&amp;$D278)=1,AND(INDIRECT($C278&amp;"!"&amp;"$G"&amp;$D278)&lt;&gt;1,INDIRECT($C278&amp;"!"&amp;"$G"&amp;$D278)&gt;Calculs!W278+0.5)),Calculs!W278+0.5,INDIRECT($C278&amp;"!"&amp;"$G"&amp;$D278)+ROUND(W278,0)))</f>
        <v>0</v>
      </c>
      <c r="Y278">
        <f t="shared" ca="1" si="115"/>
        <v>0</v>
      </c>
      <c r="Z278" cm="1">
        <f t="array" aca="1" ref="Z278" ca="1">IF(AND(W278=INT(W278),INDIRECT($C278&amp;"!"&amp;"$F"&amp;$D278)&lt;&gt;""),W278+1,ROUNDUP(W278,0))</f>
        <v>0</v>
      </c>
      <c r="AA278">
        <f t="shared" ca="1" si="116"/>
        <v>0</v>
      </c>
      <c r="AB278" t="str">
        <f t="shared" ca="1" si="117"/>
        <v>Oui</v>
      </c>
      <c r="AC278">
        <f t="shared" ca="1" si="118"/>
        <v>0</v>
      </c>
      <c r="AD278" t="str">
        <f t="shared" ca="1" si="110"/>
        <v>Oui</v>
      </c>
      <c r="AE278" t="str">
        <f t="shared" ca="1" si="119"/>
        <v/>
      </c>
      <c r="AF278" t="str">
        <f t="shared" ca="1" si="120"/>
        <v>Non</v>
      </c>
      <c r="AG278" cm="1">
        <f t="array" aca="1" ref="AG278" ca="1">IF(INDIRECT($C278&amp;"!"&amp;"$G"&amp;$D278)-INDIRECT($C278&amp;"!"&amp;"$F"&amp;$D278)&lt;=0.5,0,IF(AND(INDIRECT($C278&amp;"!"&amp;"$F"&amp;$D278)=0,INDIRECT($C277&amp;"!"&amp;"$G"&amp;$D277)=1),X278,INDIRECT($C278&amp;"!"&amp;"$F"&amp;$D278)))</f>
        <v>0</v>
      </c>
      <c r="AH278" cm="1">
        <f t="array" aca="1" ref="AH278" ca="1">IF(INDIRECT($C278&amp;"!"&amp;"$G"&amp;$D278)-INDIRECT($C278&amp;"!"&amp;"$F"&amp;$D278)&lt;=0.5,0,IF(OR(INDIRECT($C278&amp;"!"&amp;"$G"&amp;$D278)=1,AND(INDIRECT($C278&amp;"!"&amp;"$G"&amp;$D278)&lt;&gt;1,INDIRECT($C278&amp;"!"&amp;"$G"&amp;$D278)&gt;Calculs!AG278+0.5)),Calculs!AG278+0.5,INDIRECT($C278&amp;"!"&amp;"$G"&amp;$D278)+ROUND(AG278,0)))</f>
        <v>0</v>
      </c>
      <c r="AI278">
        <f t="shared" ca="1" si="121"/>
        <v>0</v>
      </c>
      <c r="AJ278" cm="1">
        <f t="array" aca="1" ref="AJ278" ca="1">IF(AND(AG278=INT(AG278),INDIRECT($C278&amp;"!"&amp;"$F"&amp;$D278)&lt;&gt;""),AG278+1,ROUNDUP(AG278,0))</f>
        <v>0</v>
      </c>
      <c r="AK278">
        <f t="shared" ca="1" si="122"/>
        <v>0</v>
      </c>
      <c r="AL278" t="str">
        <f t="shared" ca="1" si="123"/>
        <v>Oui</v>
      </c>
      <c r="AM278">
        <f t="shared" ca="1" si="124"/>
        <v>0</v>
      </c>
      <c r="AN278" t="str">
        <f t="shared" ca="1" si="111"/>
        <v>Oui</v>
      </c>
      <c r="AO278" t="str">
        <f t="shared" ca="1" si="125"/>
        <v/>
      </c>
    </row>
    <row r="279" spans="1:41" x14ac:dyDescent="0.25">
      <c r="A279">
        <v>277</v>
      </c>
      <c r="B279">
        <f ca="1">Data!E279</f>
        <v>1</v>
      </c>
      <c r="C279" t="s">
        <v>253</v>
      </c>
      <c r="D279">
        <v>9</v>
      </c>
      <c r="E279" t="str">
        <f t="shared" ca="1" si="37"/>
        <v>Non</v>
      </c>
      <c r="F279" t="str">
        <f ca="1">IF(Data!$D279&gt;=3,"Oui","Non")</f>
        <v>Non</v>
      </c>
      <c r="G279" s="4" t="str" cm="1">
        <f t="array" aca="1" ref="G279" ca="1">IF(OR(AND(Data!$E279=4,ISBLANK(INDIRECT($C279&amp;"!"&amp;"$D"&amp;$D279&amp;":$I"&amp;$D279))),$E279="Oui"),_xlfn.SWITCH(Informations!$E$10,"Oui",0.5,"Non",0.4,"Erreur"),"NA")</f>
        <v>NA</v>
      </c>
      <c r="H279" s="14" cm="1">
        <f t="array" aca="1" ref="H279" ca="1">_xlfn.SWITCH($G279,"NA",(INDIRECT($C279&amp;"!"&amp;"$E"&amp;$D279))-(INDIRECT($C279&amp;"!"&amp;"$D"&amp;$D279)),0.4,$G279,0.5,$G279,"Erreur","Erreur","Erreur")</f>
        <v>0</v>
      </c>
      <c r="I279" cm="1">
        <f t="array" aca="1" ref="I279" ca="1">IF($G279="NA",INDIRECT($C279&amp;"!"&amp;"$H"&amp;$D279)+INDIRECT($C279&amp;"!"&amp;"$I"&amp;$D279)+INDIRECT($C279&amp;"!"&amp;"$J"&amp;$D279),0)</f>
        <v>0</v>
      </c>
      <c r="J279" cm="1">
        <f t="array" aca="1" ref="J279" ca="1">IF($G279="NA",(INDIRECT($C279&amp;"!"&amp;"$K"&amp;$D279)),0)</f>
        <v>0</v>
      </c>
      <c r="K279" s="4">
        <f t="shared" ca="1" si="113"/>
        <v>0</v>
      </c>
      <c r="L279" s="3">
        <f t="shared" ca="1" si="38"/>
        <v>0</v>
      </c>
      <c r="M279" s="5" cm="1">
        <f t="array" aca="1" ref="M279" ca="1">IF((INDIRECT($C279&amp;"!"&amp;"$D"&amp;$D279))="",,_xlfn.IFS(INDIRECT($C279&amp;"!"&amp;"$E"&amp;$D279)&lt;(1/3),INDIRECT($C279&amp;"!"&amp;"$E"&amp;$D279)-INDIRECT($C279&amp;"!"&amp;"$D"&amp;$D279),INDIRECT($C279&amp;"!"&amp;"$E"&amp;$D279)&gt;=(1/3),Data!$H$3-(INDIRECT($C279&amp;"!"&amp;"$D"&amp;$D279))))+INDIRECT($C279&amp;"!"&amp;"$H"&amp;$D279)</f>
        <v>0</v>
      </c>
      <c r="N279" s="5">
        <f t="shared" ca="1" si="39"/>
        <v>0</v>
      </c>
      <c r="O279" s="6">
        <f t="shared" ca="1" si="40"/>
        <v>0</v>
      </c>
      <c r="P279" s="5" cm="1">
        <f t="array" aca="1" ref="P279" ca="1">IF((INDIRECT($C279&amp;"!"&amp;"$D"&amp;$D279))="",,_xlfn.IFS(INDIRECT($C279&amp;"!"&amp;"$D"&amp;$D279)&gt;(2/3),INDIRECT($C279&amp;"!"&amp;"$E"&amp;$D279)-INDIRECT($C279&amp;"!"&amp;"$D"&amp;$D279),INDIRECT($C279&amp;"!"&amp;"$D"&amp;$D279)&lt;=(2/3),INDIRECT($C279&amp;"!"&amp;"$E"&amp;$D279)-Data!$H$4))+INDIRECT($C279&amp;"!"&amp;"$J"&amp;$D279)</f>
        <v>0</v>
      </c>
      <c r="Q279" s="4">
        <f t="shared" ca="1" si="41"/>
        <v>0</v>
      </c>
      <c r="R279" s="6">
        <f t="shared" ca="1" si="42"/>
        <v>0</v>
      </c>
      <c r="S279" s="4">
        <f ca="1">IF(VLOOKUP(A279,Data!B:E,4)&gt;=2,K279,N279+Q279)</f>
        <v>0</v>
      </c>
      <c r="T279" s="4">
        <f ca="1">IF(VLOOKUP(A279,Data!B:E,4)&gt;=2,,K279-N279-Q279)</f>
        <v>0</v>
      </c>
      <c r="V279" t="str">
        <f t="shared" ca="1" si="114"/>
        <v>Non</v>
      </c>
      <c r="W279" cm="1">
        <f t="array" aca="1" ref="W279" ca="1">_xlfn.IFS(AND(INDIRECT($C279&amp;"!"&amp;"$G"&amp;$D279)-INDIRECT($C279&amp;"!"&amp;"$F"&amp;$D279)&lt;0.5,INDIRECT($C279&amp;"!"&amp;"$G"&amp;$D279)=1,INDIRECT($C280&amp;"!"&amp;"$F"&amp;$D280)=0),0,AND(INDIRECT($C278&amp;"!"&amp;"$G"&amp;$D278)-INDIRECT($C278&amp;"!"&amp;"$F"&amp;$D278)&lt;0.5,INDIRECT($C278&amp;"!"&amp;"$G"&amp;$D278)=1,INDIRECT($C279&amp;"!"&amp;"$F"&amp;$D279)=0),INDIRECT($C278&amp;"!"&amp;"$F"&amp;$D278),AND(INDIRECT($C278&amp;"!"&amp;"$G"&amp;$D278)-INDIRECT($C278&amp;"!"&amp;"$F"&amp;$D278)&lt;=0.5,INDIRECT($C278&amp;"!"&amp;"$G"&amp;$D278)=1,INDIRECT($C279&amp;"!"&amp;"$F"&amp;$D279)=0),Calculs!X278,AND(INDIRECT($C279&amp;"!"&amp;"$F"&amp;$D279)=0,INDIRECT($C278&amp;"!"&amp;"$G"&amp;$D278)=1),AH278,TRUE,INDIRECT($C279&amp;"!"&amp;"$F"&amp;$D279))</f>
        <v>0</v>
      </c>
      <c r="X279" cm="1">
        <f t="array" aca="1" ref="X279" ca="1">IF(AND(INDIRECT($C279&amp;"!"&amp;"$G"&amp;$D279)-INDIRECT($C279&amp;"!"&amp;"$F"&amp;$D279)&lt;0.5,INDIRECT($C279&amp;"!"&amp;"$G"&amp;$D279)=1,INDIRECT($C280&amp;"!"&amp;"$F"&amp;$D280)=0),0,IF(OR(INDIRECT($C279&amp;"!"&amp;"$G"&amp;$D279)=1,AND(INDIRECT($C279&amp;"!"&amp;"$G"&amp;$D279)&lt;&gt;1,INDIRECT($C279&amp;"!"&amp;"$G"&amp;$D279)&gt;Calculs!W279+0.5)),Calculs!W279+0.5,INDIRECT($C279&amp;"!"&amp;"$G"&amp;$D279)+ROUND(W279,0)))</f>
        <v>0</v>
      </c>
      <c r="Y279">
        <f t="shared" ca="1" si="115"/>
        <v>0</v>
      </c>
      <c r="Z279" cm="1">
        <f t="array" aca="1" ref="Z279" ca="1">IF(AND(W279=INT(W279),INDIRECT($C279&amp;"!"&amp;"$F"&amp;$D279)&lt;&gt;""),W279+1,ROUNDUP(W279,0))</f>
        <v>0</v>
      </c>
      <c r="AA279">
        <f t="shared" ca="1" si="116"/>
        <v>0</v>
      </c>
      <c r="AB279" t="str">
        <f t="shared" ca="1" si="117"/>
        <v>Oui</v>
      </c>
      <c r="AC279">
        <f t="shared" ca="1" si="118"/>
        <v>0</v>
      </c>
      <c r="AD279" t="str">
        <f t="shared" ca="1" si="110"/>
        <v>Oui</v>
      </c>
      <c r="AE279" t="str">
        <f t="shared" ca="1" si="119"/>
        <v/>
      </c>
      <c r="AF279" t="str">
        <f t="shared" ca="1" si="120"/>
        <v>Non</v>
      </c>
      <c r="AG279" cm="1">
        <f t="array" aca="1" ref="AG279" ca="1">IF(INDIRECT($C279&amp;"!"&amp;"$G"&amp;$D279)-INDIRECT($C279&amp;"!"&amp;"$F"&amp;$D279)&lt;=0.5,0,IF(AND(INDIRECT($C279&amp;"!"&amp;"$F"&amp;$D279)=0,INDIRECT($C278&amp;"!"&amp;"$G"&amp;$D278)=1),X279,INDIRECT($C279&amp;"!"&amp;"$F"&amp;$D279)))</f>
        <v>0</v>
      </c>
      <c r="AH279" cm="1">
        <f t="array" aca="1" ref="AH279" ca="1">IF(INDIRECT($C279&amp;"!"&amp;"$G"&amp;$D279)-INDIRECT($C279&amp;"!"&amp;"$F"&amp;$D279)&lt;=0.5,0,IF(OR(INDIRECT($C279&amp;"!"&amp;"$G"&amp;$D279)=1,AND(INDIRECT($C279&amp;"!"&amp;"$G"&amp;$D279)&lt;&gt;1,INDIRECT($C279&amp;"!"&amp;"$G"&amp;$D279)&gt;Calculs!AG279+0.5)),Calculs!AG279+0.5,INDIRECT($C279&amp;"!"&amp;"$G"&amp;$D279)+ROUND(AG279,0)))</f>
        <v>0</v>
      </c>
      <c r="AI279">
        <f t="shared" ca="1" si="121"/>
        <v>0</v>
      </c>
      <c r="AJ279" cm="1">
        <f t="array" aca="1" ref="AJ279" ca="1">IF(AND(AG279=INT(AG279),INDIRECT($C279&amp;"!"&amp;"$F"&amp;$D279)&lt;&gt;""),AG279+1,ROUNDUP(AG279,0))</f>
        <v>0</v>
      </c>
      <c r="AK279">
        <f t="shared" ca="1" si="122"/>
        <v>0</v>
      </c>
      <c r="AL279" t="str">
        <f t="shared" ca="1" si="123"/>
        <v>Oui</v>
      </c>
      <c r="AM279">
        <f t="shared" ca="1" si="124"/>
        <v>0</v>
      </c>
      <c r="AN279" t="str">
        <f t="shared" ca="1" si="111"/>
        <v>Oui</v>
      </c>
      <c r="AO279" t="str">
        <f t="shared" ca="1" si="125"/>
        <v/>
      </c>
    </row>
    <row r="280" spans="1:41" x14ac:dyDescent="0.25">
      <c r="A280">
        <v>278</v>
      </c>
      <c r="B280">
        <f ca="1">Data!E280</f>
        <v>1</v>
      </c>
      <c r="C280" t="s">
        <v>253</v>
      </c>
      <c r="D280">
        <v>10</v>
      </c>
      <c r="E280" t="str">
        <f t="shared" ca="1" si="37"/>
        <v>Non</v>
      </c>
      <c r="F280" t="str">
        <f ca="1">IF(Data!$D280&gt;=3,"Oui","Non")</f>
        <v>Non</v>
      </c>
      <c r="G280" s="4" t="str" cm="1">
        <f t="array" aca="1" ref="G280" ca="1">IF(OR(AND(Data!$E280=4,ISBLANK(INDIRECT($C280&amp;"!"&amp;"$D"&amp;$D280&amp;":$I"&amp;$D280))),$E280="Oui"),_xlfn.SWITCH(Informations!$E$10,"Oui",0.5,"Non",0.4,"Erreur"),"NA")</f>
        <v>NA</v>
      </c>
      <c r="H280" s="14" cm="1">
        <f t="array" aca="1" ref="H280" ca="1">_xlfn.SWITCH($G280,"NA",(INDIRECT($C280&amp;"!"&amp;"$E"&amp;$D280))-(INDIRECT($C280&amp;"!"&amp;"$D"&amp;$D280)),0.4,$G280,0.5,$G280,"Erreur","Erreur","Erreur")</f>
        <v>0</v>
      </c>
      <c r="I280" cm="1">
        <f t="array" aca="1" ref="I280" ca="1">IF($G280="NA",INDIRECT($C280&amp;"!"&amp;"$H"&amp;$D280)+INDIRECT($C280&amp;"!"&amp;"$I"&amp;$D280)+INDIRECT($C280&amp;"!"&amp;"$J"&amp;$D280),0)</f>
        <v>0</v>
      </c>
      <c r="J280" cm="1">
        <f t="array" aca="1" ref="J280" ca="1">IF($G280="NA",(INDIRECT($C280&amp;"!"&amp;"$K"&amp;$D280)),0)</f>
        <v>0</v>
      </c>
      <c r="K280" s="4">
        <f t="shared" ca="1" si="113"/>
        <v>0</v>
      </c>
      <c r="L280" s="3">
        <f t="shared" ca="1" si="38"/>
        <v>0</v>
      </c>
      <c r="M280" s="5" cm="1">
        <f t="array" aca="1" ref="M280" ca="1">IF((INDIRECT($C280&amp;"!"&amp;"$D"&amp;$D280))="",,_xlfn.IFS(INDIRECT($C280&amp;"!"&amp;"$E"&amp;$D280)&lt;(1/3),INDIRECT($C280&amp;"!"&amp;"$E"&amp;$D280)-INDIRECT($C280&amp;"!"&amp;"$D"&amp;$D280),INDIRECT($C280&amp;"!"&amp;"$E"&amp;$D280)&gt;=(1/3),Data!$H$3-(INDIRECT($C280&amp;"!"&amp;"$D"&amp;$D280))))+INDIRECT($C280&amp;"!"&amp;"$H"&amp;$D280)</f>
        <v>0</v>
      </c>
      <c r="N280" s="5">
        <f t="shared" ca="1" si="39"/>
        <v>0</v>
      </c>
      <c r="O280" s="6">
        <f t="shared" ca="1" si="40"/>
        <v>0</v>
      </c>
      <c r="P280" s="5" cm="1">
        <f t="array" aca="1" ref="P280" ca="1">IF((INDIRECT($C280&amp;"!"&amp;"$D"&amp;$D280))="",,_xlfn.IFS(INDIRECT($C280&amp;"!"&amp;"$D"&amp;$D280)&gt;(2/3),INDIRECT($C280&amp;"!"&amp;"$E"&amp;$D280)-INDIRECT($C280&amp;"!"&amp;"$D"&amp;$D280),INDIRECT($C280&amp;"!"&amp;"$D"&amp;$D280)&lt;=(2/3),INDIRECT($C280&amp;"!"&amp;"$E"&amp;$D280)-Data!$H$4))+INDIRECT($C280&amp;"!"&amp;"$J"&amp;$D280)</f>
        <v>0</v>
      </c>
      <c r="Q280" s="4">
        <f t="shared" ca="1" si="41"/>
        <v>0</v>
      </c>
      <c r="R280" s="6">
        <f t="shared" ca="1" si="42"/>
        <v>0</v>
      </c>
      <c r="S280" s="4">
        <f ca="1">IF(VLOOKUP(A280,Data!B:E,4)&gt;=2,K280,N280+Q280)</f>
        <v>0</v>
      </c>
      <c r="T280" s="4">
        <f ca="1">IF(VLOOKUP(A280,Data!B:E,4)&gt;=2,,K280-N280-Q280)</f>
        <v>0</v>
      </c>
      <c r="V280" t="str">
        <f t="shared" ca="1" si="114"/>
        <v>Non</v>
      </c>
      <c r="W280" cm="1">
        <f t="array" aca="1" ref="W280" ca="1">_xlfn.IFS(AND(INDIRECT($C280&amp;"!"&amp;"$G"&amp;$D280)-INDIRECT($C280&amp;"!"&amp;"$F"&amp;$D280)&lt;0.5,INDIRECT($C280&amp;"!"&amp;"$G"&amp;$D280)=1,INDIRECT($C281&amp;"!"&amp;"$F"&amp;$D281)=0),0,AND(INDIRECT($C279&amp;"!"&amp;"$G"&amp;$D279)-INDIRECT($C279&amp;"!"&amp;"$F"&amp;$D279)&lt;0.5,INDIRECT($C279&amp;"!"&amp;"$G"&amp;$D279)=1,INDIRECT($C280&amp;"!"&amp;"$F"&amp;$D280)=0),INDIRECT($C279&amp;"!"&amp;"$F"&amp;$D279),AND(INDIRECT($C279&amp;"!"&amp;"$G"&amp;$D279)-INDIRECT($C279&amp;"!"&amp;"$F"&amp;$D279)&lt;=0.5,INDIRECT($C279&amp;"!"&amp;"$G"&amp;$D279)=1,INDIRECT($C280&amp;"!"&amp;"$F"&amp;$D280)=0),Calculs!X279,AND(INDIRECT($C280&amp;"!"&amp;"$F"&amp;$D280)=0,INDIRECT($C279&amp;"!"&amp;"$G"&amp;$D279)=1),AH279,TRUE,INDIRECT($C280&amp;"!"&amp;"$F"&amp;$D280))</f>
        <v>0</v>
      </c>
      <c r="X280" cm="1">
        <f t="array" aca="1" ref="X280" ca="1">IF(AND(INDIRECT($C280&amp;"!"&amp;"$G"&amp;$D280)-INDIRECT($C280&amp;"!"&amp;"$F"&amp;$D280)&lt;0.5,INDIRECT($C280&amp;"!"&amp;"$G"&amp;$D280)=1,INDIRECT($C281&amp;"!"&amp;"$F"&amp;$D281)=0),0,IF(OR(INDIRECT($C280&amp;"!"&amp;"$G"&amp;$D280)=1,AND(INDIRECT($C280&amp;"!"&amp;"$G"&amp;$D280)&lt;&gt;1,INDIRECT($C280&amp;"!"&amp;"$G"&amp;$D280)&gt;Calculs!W280+0.5)),Calculs!W280+0.5,INDIRECT($C280&amp;"!"&amp;"$G"&amp;$D280)+ROUND(W280,0)))</f>
        <v>0</v>
      </c>
      <c r="Y280">
        <f t="shared" ca="1" si="115"/>
        <v>0</v>
      </c>
      <c r="Z280" cm="1">
        <f t="array" aca="1" ref="Z280" ca="1">IF(AND(W280=INT(W280),INDIRECT($C280&amp;"!"&amp;"$F"&amp;$D280)&lt;&gt;""),W280+1,ROUNDUP(W280,0))</f>
        <v>0</v>
      </c>
      <c r="AA280">
        <f t="shared" ca="1" si="116"/>
        <v>0</v>
      </c>
      <c r="AB280" t="str">
        <f t="shared" ca="1" si="117"/>
        <v>Oui</v>
      </c>
      <c r="AC280">
        <f t="shared" ca="1" si="118"/>
        <v>0</v>
      </c>
      <c r="AD280" t="str">
        <f t="shared" ca="1" si="110"/>
        <v>Oui</v>
      </c>
      <c r="AE280" t="str">
        <f t="shared" ca="1" si="119"/>
        <v/>
      </c>
      <c r="AF280" t="str">
        <f t="shared" ca="1" si="120"/>
        <v>Non</v>
      </c>
      <c r="AG280" cm="1">
        <f t="array" aca="1" ref="AG280" ca="1">IF(INDIRECT($C280&amp;"!"&amp;"$G"&amp;$D280)-INDIRECT($C280&amp;"!"&amp;"$F"&amp;$D280)&lt;=0.5,0,IF(AND(INDIRECT($C280&amp;"!"&amp;"$F"&amp;$D280)=0,INDIRECT($C279&amp;"!"&amp;"$G"&amp;$D279)=1),X280,INDIRECT($C280&amp;"!"&amp;"$F"&amp;$D280)))</f>
        <v>0</v>
      </c>
      <c r="AH280" cm="1">
        <f t="array" aca="1" ref="AH280" ca="1">IF(INDIRECT($C280&amp;"!"&amp;"$G"&amp;$D280)-INDIRECT($C280&amp;"!"&amp;"$F"&amp;$D280)&lt;=0.5,0,IF(OR(INDIRECT($C280&amp;"!"&amp;"$G"&amp;$D280)=1,AND(INDIRECT($C280&amp;"!"&amp;"$G"&amp;$D280)&lt;&gt;1,INDIRECT($C280&amp;"!"&amp;"$G"&amp;$D280)&gt;Calculs!AG280+0.5)),Calculs!AG280+0.5,INDIRECT($C280&amp;"!"&amp;"$G"&amp;$D280)+ROUND(AG280,0)))</f>
        <v>0</v>
      </c>
      <c r="AI280">
        <f t="shared" ca="1" si="121"/>
        <v>0</v>
      </c>
      <c r="AJ280" cm="1">
        <f t="array" aca="1" ref="AJ280" ca="1">IF(AND(AG280=INT(AG280),INDIRECT($C280&amp;"!"&amp;"$F"&amp;$D280)&lt;&gt;""),AG280+1,ROUNDUP(AG280,0))</f>
        <v>0</v>
      </c>
      <c r="AK280">
        <f t="shared" ca="1" si="122"/>
        <v>0</v>
      </c>
      <c r="AL280" t="str">
        <f t="shared" ca="1" si="123"/>
        <v>Oui</v>
      </c>
      <c r="AM280">
        <f t="shared" ca="1" si="124"/>
        <v>0</v>
      </c>
      <c r="AN280" t="str">
        <f t="shared" ca="1" si="111"/>
        <v>Oui</v>
      </c>
      <c r="AO280" t="str">
        <f t="shared" ca="1" si="125"/>
        <v/>
      </c>
    </row>
    <row r="281" spans="1:41" x14ac:dyDescent="0.25">
      <c r="A281">
        <v>279</v>
      </c>
      <c r="B281">
        <f ca="1">Data!E281</f>
        <v>1</v>
      </c>
      <c r="C281" t="s">
        <v>253</v>
      </c>
      <c r="D281">
        <v>11</v>
      </c>
      <c r="E281" t="str">
        <f t="shared" ca="1" si="37"/>
        <v>Non</v>
      </c>
      <c r="F281" t="str">
        <f ca="1">IF(Data!$D281&gt;=3,"Oui","Non")</f>
        <v>Non</v>
      </c>
      <c r="G281" s="4" t="str" cm="1">
        <f t="array" aca="1" ref="G281" ca="1">IF(OR(AND(Data!$E281=4,ISBLANK(INDIRECT($C281&amp;"!"&amp;"$D"&amp;$D281&amp;":$I"&amp;$D281))),$E281="Oui"),_xlfn.SWITCH(Informations!$E$10,"Oui",0.5,"Non",0.4,"Erreur"),"NA")</f>
        <v>NA</v>
      </c>
      <c r="H281" s="14" cm="1">
        <f t="array" aca="1" ref="H281" ca="1">_xlfn.SWITCH($G281,"NA",(INDIRECT($C281&amp;"!"&amp;"$E"&amp;$D281))-(INDIRECT($C281&amp;"!"&amp;"$D"&amp;$D281)),0.4,$G281,0.5,$G281,"Erreur","Erreur","Erreur")</f>
        <v>0</v>
      </c>
      <c r="I281" cm="1">
        <f t="array" aca="1" ref="I281" ca="1">IF($G281="NA",INDIRECT($C281&amp;"!"&amp;"$H"&amp;$D281)+INDIRECT($C281&amp;"!"&amp;"$I"&amp;$D281)+INDIRECT($C281&amp;"!"&amp;"$J"&amp;$D281),0)</f>
        <v>0</v>
      </c>
      <c r="J281" cm="1">
        <f t="array" aca="1" ref="J281" ca="1">IF($G281="NA",(INDIRECT($C281&amp;"!"&amp;"$K"&amp;$D281)),0)</f>
        <v>0</v>
      </c>
      <c r="K281" s="4">
        <f t="shared" ca="1" si="113"/>
        <v>0</v>
      </c>
      <c r="L281" s="3">
        <f t="shared" ca="1" si="38"/>
        <v>0</v>
      </c>
      <c r="M281" s="5" cm="1">
        <f t="array" aca="1" ref="M281" ca="1">IF((INDIRECT($C281&amp;"!"&amp;"$D"&amp;$D281))="",,_xlfn.IFS(INDIRECT($C281&amp;"!"&amp;"$E"&amp;$D281)&lt;(1/3),INDIRECT($C281&amp;"!"&amp;"$E"&amp;$D281)-INDIRECT($C281&amp;"!"&amp;"$D"&amp;$D281),INDIRECT($C281&amp;"!"&amp;"$E"&amp;$D281)&gt;=(1/3),Data!$H$3-(INDIRECT($C281&amp;"!"&amp;"$D"&amp;$D281))))+INDIRECT($C281&amp;"!"&amp;"$H"&amp;$D281)</f>
        <v>0</v>
      </c>
      <c r="N281" s="5">
        <f t="shared" ca="1" si="39"/>
        <v>0</v>
      </c>
      <c r="O281" s="6">
        <f t="shared" ca="1" si="40"/>
        <v>0</v>
      </c>
      <c r="P281" s="5" cm="1">
        <f t="array" aca="1" ref="P281" ca="1">IF((INDIRECT($C281&amp;"!"&amp;"$D"&amp;$D281))="",,_xlfn.IFS(INDIRECT($C281&amp;"!"&amp;"$D"&amp;$D281)&gt;(2/3),INDIRECT($C281&amp;"!"&amp;"$E"&amp;$D281)-INDIRECT($C281&amp;"!"&amp;"$D"&amp;$D281),INDIRECT($C281&amp;"!"&amp;"$D"&amp;$D281)&lt;=(2/3),INDIRECT($C281&amp;"!"&amp;"$E"&amp;$D281)-Data!$H$4))+INDIRECT($C281&amp;"!"&amp;"$J"&amp;$D281)</f>
        <v>0</v>
      </c>
      <c r="Q281" s="4">
        <f t="shared" ca="1" si="41"/>
        <v>0</v>
      </c>
      <c r="R281" s="6">
        <f t="shared" ca="1" si="42"/>
        <v>0</v>
      </c>
      <c r="S281" s="4">
        <f ca="1">IF(VLOOKUP(A281,Data!B:E,4)&gt;=2,K281,N281+Q281)</f>
        <v>0</v>
      </c>
      <c r="T281" s="4">
        <f ca="1">IF(VLOOKUP(A281,Data!B:E,4)&gt;=2,,K281-N281-Q281)</f>
        <v>0</v>
      </c>
      <c r="V281" t="str">
        <f t="shared" ca="1" si="114"/>
        <v>Non</v>
      </c>
      <c r="W281" cm="1">
        <f t="array" aca="1" ref="W281" ca="1">_xlfn.IFS(AND(INDIRECT($C281&amp;"!"&amp;"$G"&amp;$D281)-INDIRECT($C281&amp;"!"&amp;"$F"&amp;$D281)&lt;0.5,INDIRECT($C281&amp;"!"&amp;"$G"&amp;$D281)=1,INDIRECT($C282&amp;"!"&amp;"$F"&amp;$D282)=0),0,AND(INDIRECT($C280&amp;"!"&amp;"$G"&amp;$D280)-INDIRECT($C280&amp;"!"&amp;"$F"&amp;$D280)&lt;0.5,INDIRECT($C280&amp;"!"&amp;"$G"&amp;$D280)=1,INDIRECT($C281&amp;"!"&amp;"$F"&amp;$D281)=0),INDIRECT($C280&amp;"!"&amp;"$F"&amp;$D280),AND(INDIRECT($C280&amp;"!"&amp;"$G"&amp;$D280)-INDIRECT($C280&amp;"!"&amp;"$F"&amp;$D280)&lt;=0.5,INDIRECT($C280&amp;"!"&amp;"$G"&amp;$D280)=1,INDIRECT($C281&amp;"!"&amp;"$F"&amp;$D281)=0),Calculs!X280,AND(INDIRECT($C281&amp;"!"&amp;"$F"&amp;$D281)=0,INDIRECT($C280&amp;"!"&amp;"$G"&amp;$D280)=1),AH280,TRUE,INDIRECT($C281&amp;"!"&amp;"$F"&amp;$D281))</f>
        <v>0</v>
      </c>
      <c r="X281" cm="1">
        <f t="array" aca="1" ref="X281" ca="1">IF(AND(INDIRECT($C281&amp;"!"&amp;"$G"&amp;$D281)-INDIRECT($C281&amp;"!"&amp;"$F"&amp;$D281)&lt;0.5,INDIRECT($C281&amp;"!"&amp;"$G"&amp;$D281)=1,INDIRECT($C282&amp;"!"&amp;"$F"&amp;$D282)=0),0,IF(OR(INDIRECT($C281&amp;"!"&amp;"$G"&amp;$D281)=1,AND(INDIRECT($C281&amp;"!"&amp;"$G"&amp;$D281)&lt;&gt;1,INDIRECT($C281&amp;"!"&amp;"$G"&amp;$D281)&gt;Calculs!W281+0.5)),Calculs!W281+0.5,INDIRECT($C281&amp;"!"&amp;"$G"&amp;$D281)+ROUND(W281,0)))</f>
        <v>0</v>
      </c>
      <c r="Y281">
        <f t="shared" ca="1" si="115"/>
        <v>0</v>
      </c>
      <c r="Z281" cm="1">
        <f t="array" aca="1" ref="Z281" ca="1">IF(AND(W281=INT(W281),INDIRECT($C281&amp;"!"&amp;"$F"&amp;$D281)&lt;&gt;""),W281+1,ROUNDUP(W281,0))</f>
        <v>0</v>
      </c>
      <c r="AA281">
        <f t="shared" ca="1" si="116"/>
        <v>0</v>
      </c>
      <c r="AB281" t="str">
        <f t="shared" ca="1" si="117"/>
        <v>Oui</v>
      </c>
      <c r="AC281">
        <f t="shared" ca="1" si="118"/>
        <v>0</v>
      </c>
      <c r="AD281" t="str">
        <f t="shared" ca="1" si="110"/>
        <v>Oui</v>
      </c>
      <c r="AE281" t="str">
        <f t="shared" ca="1" si="119"/>
        <v/>
      </c>
      <c r="AF281" t="str">
        <f t="shared" ca="1" si="120"/>
        <v>Non</v>
      </c>
      <c r="AG281" cm="1">
        <f t="array" aca="1" ref="AG281" ca="1">IF(INDIRECT($C281&amp;"!"&amp;"$G"&amp;$D281)-INDIRECT($C281&amp;"!"&amp;"$F"&amp;$D281)&lt;=0.5,0,IF(AND(INDIRECT($C281&amp;"!"&amp;"$F"&amp;$D281)=0,INDIRECT($C280&amp;"!"&amp;"$G"&amp;$D280)=1),X281,INDIRECT($C281&amp;"!"&amp;"$F"&amp;$D281)))</f>
        <v>0</v>
      </c>
      <c r="AH281" cm="1">
        <f t="array" aca="1" ref="AH281" ca="1">IF(INDIRECT($C281&amp;"!"&amp;"$G"&amp;$D281)-INDIRECT($C281&amp;"!"&amp;"$F"&amp;$D281)&lt;=0.5,0,IF(OR(INDIRECT($C281&amp;"!"&amp;"$G"&amp;$D281)=1,AND(INDIRECT($C281&amp;"!"&amp;"$G"&amp;$D281)&lt;&gt;1,INDIRECT($C281&amp;"!"&amp;"$G"&amp;$D281)&gt;Calculs!AG281+0.5)),Calculs!AG281+0.5,INDIRECT($C281&amp;"!"&amp;"$G"&amp;$D281)+ROUND(AG281,0)))</f>
        <v>0</v>
      </c>
      <c r="AI281">
        <f t="shared" ca="1" si="121"/>
        <v>0</v>
      </c>
      <c r="AJ281" cm="1">
        <f t="array" aca="1" ref="AJ281" ca="1">IF(AND(AG281=INT(AG281),INDIRECT($C281&amp;"!"&amp;"$F"&amp;$D281)&lt;&gt;""),AG281+1,ROUNDUP(AG281,0))</f>
        <v>0</v>
      </c>
      <c r="AK281">
        <f t="shared" ca="1" si="122"/>
        <v>0</v>
      </c>
      <c r="AL281" t="str">
        <f t="shared" ca="1" si="123"/>
        <v>Oui</v>
      </c>
      <c r="AM281">
        <f t="shared" ca="1" si="124"/>
        <v>0</v>
      </c>
      <c r="AN281" t="str">
        <f t="shared" ca="1" si="111"/>
        <v>Oui</v>
      </c>
      <c r="AO281" t="str">
        <f t="shared" ca="1" si="125"/>
        <v/>
      </c>
    </row>
    <row r="282" spans="1:41" x14ac:dyDescent="0.25">
      <c r="A282">
        <v>280</v>
      </c>
      <c r="B282">
        <f ca="1">Data!E282</f>
        <v>2</v>
      </c>
      <c r="C282" t="s">
        <v>253</v>
      </c>
      <c r="D282">
        <v>12</v>
      </c>
      <c r="E282" t="str">
        <f t="shared" ca="1" si="37"/>
        <v>Non</v>
      </c>
      <c r="F282" t="str">
        <f ca="1">IF(Data!$D282&gt;=3,"Oui","Non")</f>
        <v>Non</v>
      </c>
      <c r="G282" s="4" t="str" cm="1">
        <f t="array" aca="1" ref="G282" ca="1">IF(OR(AND(Data!$E282=4,ISBLANK(INDIRECT($C282&amp;"!"&amp;"$D"&amp;$D282&amp;":$I"&amp;$D282))),$E282="Oui"),_xlfn.SWITCH(Informations!$E$10,"Oui",0.5,"Non",0.4,"Erreur"),"NA")</f>
        <v>NA</v>
      </c>
      <c r="H282" s="14" cm="1">
        <f t="array" aca="1" ref="H282" ca="1">_xlfn.SWITCH($G282,"NA",(INDIRECT($C282&amp;"!"&amp;"$E"&amp;$D282))-(INDIRECT($C282&amp;"!"&amp;"$D"&amp;$D282)),0.4,$G282,0.5,$G282,"Erreur","Erreur","Erreur")</f>
        <v>0</v>
      </c>
      <c r="I282" cm="1">
        <f t="array" aca="1" ref="I282" ca="1">IF($G282="NA",INDIRECT($C282&amp;"!"&amp;"$H"&amp;$D282)+INDIRECT($C282&amp;"!"&amp;"$I"&amp;$D282)+INDIRECT($C282&amp;"!"&amp;"$J"&amp;$D282),0)</f>
        <v>0</v>
      </c>
      <c r="J282" cm="1">
        <f t="array" aca="1" ref="J282" ca="1">IF($G282="NA",(INDIRECT($C282&amp;"!"&amp;"$K"&amp;$D282)),0)</f>
        <v>0</v>
      </c>
      <c r="K282" s="4">
        <f t="shared" ca="1" si="113"/>
        <v>0</v>
      </c>
      <c r="L282" s="3">
        <f t="shared" ca="1" si="38"/>
        <v>0</v>
      </c>
      <c r="M282" s="5" cm="1">
        <f t="array" aca="1" ref="M282" ca="1">IF((INDIRECT($C282&amp;"!"&amp;"$D"&amp;$D282))="",,_xlfn.IFS(INDIRECT($C282&amp;"!"&amp;"$E"&amp;$D282)&lt;(1/3),INDIRECT($C282&amp;"!"&amp;"$E"&amp;$D282)-INDIRECT($C282&amp;"!"&amp;"$D"&amp;$D282),INDIRECT($C282&amp;"!"&amp;"$E"&amp;$D282)&gt;=(1/3),Data!$H$3-(INDIRECT($C282&amp;"!"&amp;"$D"&amp;$D282))))+INDIRECT($C282&amp;"!"&amp;"$H"&amp;$D282)</f>
        <v>0</v>
      </c>
      <c r="N282" s="5">
        <f t="shared" ca="1" si="39"/>
        <v>0</v>
      </c>
      <c r="O282" s="6">
        <f t="shared" ca="1" si="40"/>
        <v>0</v>
      </c>
      <c r="P282" s="5" cm="1">
        <f t="array" aca="1" ref="P282" ca="1">IF((INDIRECT($C282&amp;"!"&amp;"$D"&amp;$D282))="",,_xlfn.IFS(INDIRECT($C282&amp;"!"&amp;"$D"&amp;$D282)&gt;(2/3),INDIRECT($C282&amp;"!"&amp;"$E"&amp;$D282)-INDIRECT($C282&amp;"!"&amp;"$D"&amp;$D282),INDIRECT($C282&amp;"!"&amp;"$D"&amp;$D282)&lt;=(2/3),INDIRECT($C282&amp;"!"&amp;"$E"&amp;$D282)-Data!$H$4))+INDIRECT($C282&amp;"!"&amp;"$J"&amp;$D282)</f>
        <v>0</v>
      </c>
      <c r="Q282" s="4">
        <f t="shared" ca="1" si="41"/>
        <v>0</v>
      </c>
      <c r="R282" s="6">
        <f t="shared" ca="1" si="42"/>
        <v>0</v>
      </c>
      <c r="S282" s="4">
        <f ca="1">IF(VLOOKUP(A282,Data!B:E,4)&gt;=2,K282,N282+Q282)</f>
        <v>0</v>
      </c>
      <c r="T282" s="4">
        <f ca="1">IF(VLOOKUP(A282,Data!B:E,4)&gt;=2,,K282-N282-Q282)</f>
        <v>0</v>
      </c>
      <c r="V282" t="str">
        <f t="shared" ca="1" si="114"/>
        <v>Non</v>
      </c>
      <c r="W282" cm="1">
        <f t="array" aca="1" ref="W282" ca="1">_xlfn.IFS(AND(INDIRECT($C282&amp;"!"&amp;"$G"&amp;$D282)-INDIRECT($C282&amp;"!"&amp;"$F"&amp;$D282)&lt;0.5,INDIRECT($C282&amp;"!"&amp;"$G"&amp;$D282)=1,INDIRECT($C283&amp;"!"&amp;"$F"&amp;$D283)=0),0,AND(INDIRECT($C281&amp;"!"&amp;"$G"&amp;$D281)-INDIRECT($C281&amp;"!"&amp;"$F"&amp;$D281)&lt;0.5,INDIRECT($C281&amp;"!"&amp;"$G"&amp;$D281)=1,INDIRECT($C282&amp;"!"&amp;"$F"&amp;$D282)=0),INDIRECT($C281&amp;"!"&amp;"$F"&amp;$D281),AND(INDIRECT($C281&amp;"!"&amp;"$G"&amp;$D281)-INDIRECT($C281&amp;"!"&amp;"$F"&amp;$D281)&lt;=0.5,INDIRECT($C281&amp;"!"&amp;"$G"&amp;$D281)=1,INDIRECT($C282&amp;"!"&amp;"$F"&amp;$D282)=0),Calculs!X281,AND(INDIRECT($C282&amp;"!"&amp;"$F"&amp;$D282)=0,INDIRECT($C281&amp;"!"&amp;"$G"&amp;$D281)=1),AH281,TRUE,INDIRECT($C282&amp;"!"&amp;"$F"&amp;$D282))</f>
        <v>0</v>
      </c>
      <c r="X282" cm="1">
        <f t="array" aca="1" ref="X282" ca="1">IF(AND(INDIRECT($C282&amp;"!"&amp;"$G"&amp;$D282)-INDIRECT($C282&amp;"!"&amp;"$F"&amp;$D282)&lt;0.5,INDIRECT($C282&amp;"!"&amp;"$G"&amp;$D282)=1,INDIRECT($C283&amp;"!"&amp;"$F"&amp;$D283)=0),0,IF(OR(INDIRECT($C282&amp;"!"&amp;"$G"&amp;$D282)=1,AND(INDIRECT($C282&amp;"!"&amp;"$G"&amp;$D282)&lt;&gt;1,INDIRECT($C282&amp;"!"&amp;"$G"&amp;$D282)&gt;Calculs!W282+0.5)),Calculs!W282+0.5,INDIRECT($C282&amp;"!"&amp;"$G"&amp;$D282)+ROUND(W282,0)))</f>
        <v>0</v>
      </c>
      <c r="Y282">
        <f t="shared" ca="1" si="115"/>
        <v>0</v>
      </c>
      <c r="Z282" cm="1">
        <f t="array" aca="1" ref="Z282" ca="1">IF(AND(W282=INT(W282),INDIRECT($C282&amp;"!"&amp;"$F"&amp;$D282)&lt;&gt;""),W282+1,ROUNDUP(W282,0))</f>
        <v>0</v>
      </c>
      <c r="AA282">
        <f t="shared" ca="1" si="116"/>
        <v>0</v>
      </c>
      <c r="AB282" t="str">
        <f t="shared" ca="1" si="117"/>
        <v>Oui</v>
      </c>
      <c r="AC282">
        <f t="shared" ca="1" si="118"/>
        <v>0</v>
      </c>
      <c r="AD282" t="str">
        <f t="shared" ca="1" si="110"/>
        <v>Oui</v>
      </c>
      <c r="AE282" t="str">
        <f t="shared" ca="1" si="119"/>
        <v/>
      </c>
      <c r="AF282" t="str">
        <f t="shared" ca="1" si="120"/>
        <v>Non</v>
      </c>
      <c r="AG282" cm="1">
        <f t="array" aca="1" ref="AG282" ca="1">IF(INDIRECT($C282&amp;"!"&amp;"$G"&amp;$D282)-INDIRECT($C282&amp;"!"&amp;"$F"&amp;$D282)&lt;=0.5,0,IF(AND(INDIRECT($C282&amp;"!"&amp;"$F"&amp;$D282)=0,INDIRECT($C281&amp;"!"&amp;"$G"&amp;$D281)=1),X282,INDIRECT($C282&amp;"!"&amp;"$F"&amp;$D282)))</f>
        <v>0</v>
      </c>
      <c r="AH282" cm="1">
        <f t="array" aca="1" ref="AH282" ca="1">IF(INDIRECT($C282&amp;"!"&amp;"$G"&amp;$D282)-INDIRECT($C282&amp;"!"&amp;"$F"&amp;$D282)&lt;=0.5,0,IF(OR(INDIRECT($C282&amp;"!"&amp;"$G"&amp;$D282)=1,AND(INDIRECT($C282&amp;"!"&amp;"$G"&amp;$D282)&lt;&gt;1,INDIRECT($C282&amp;"!"&amp;"$G"&amp;$D282)&gt;Calculs!AG282+0.5)),Calculs!AG282+0.5,INDIRECT($C282&amp;"!"&amp;"$G"&amp;$D282)+ROUND(AG282,0)))</f>
        <v>0</v>
      </c>
      <c r="AI282">
        <f t="shared" ca="1" si="121"/>
        <v>0</v>
      </c>
      <c r="AJ282" cm="1">
        <f t="array" aca="1" ref="AJ282" ca="1">IF(AND(AG282=INT(AG282),INDIRECT($C282&amp;"!"&amp;"$F"&amp;$D282)&lt;&gt;""),AG282+1,ROUNDUP(AG282,0))</f>
        <v>0</v>
      </c>
      <c r="AK282">
        <f t="shared" ca="1" si="122"/>
        <v>0</v>
      </c>
      <c r="AL282" t="str">
        <f t="shared" ca="1" si="123"/>
        <v>Oui</v>
      </c>
      <c r="AM282">
        <f t="shared" ca="1" si="124"/>
        <v>0</v>
      </c>
      <c r="AN282" t="str">
        <f t="shared" ca="1" si="111"/>
        <v>Oui</v>
      </c>
      <c r="AO282" t="str">
        <f t="shared" ca="1" si="125"/>
        <v/>
      </c>
    </row>
    <row r="283" spans="1:41" x14ac:dyDescent="0.25">
      <c r="A283">
        <v>281</v>
      </c>
      <c r="B283">
        <f ca="1">Data!E283</f>
        <v>3</v>
      </c>
      <c r="C283" t="s">
        <v>253</v>
      </c>
      <c r="D283">
        <v>13</v>
      </c>
      <c r="E283" t="str">
        <f t="shared" ca="1" si="37"/>
        <v>Non</v>
      </c>
      <c r="F283" t="str">
        <f ca="1">IF(Data!$D283&gt;=3,"Oui","Non")</f>
        <v>Non</v>
      </c>
      <c r="G283" s="4" t="str" cm="1">
        <f t="array" aca="1" ref="G283" ca="1">IF(OR(AND(Data!$E283=4,ISBLANK(INDIRECT($C283&amp;"!"&amp;"$D"&amp;$D283&amp;":$I"&amp;$D283))),$E283="Oui"),_xlfn.SWITCH(Informations!$E$10,"Oui",0.5,"Non",0.4,"Erreur"),"NA")</f>
        <v>NA</v>
      </c>
      <c r="H283" s="14" cm="1">
        <f t="array" aca="1" ref="H283" ca="1">_xlfn.SWITCH($G283,"NA",(INDIRECT($C283&amp;"!"&amp;"$E"&amp;$D283))-(INDIRECT($C283&amp;"!"&amp;"$D"&amp;$D283)),0.4,$G283,0.5,$G283,"Erreur","Erreur","Erreur")</f>
        <v>0</v>
      </c>
      <c r="I283" cm="1">
        <f t="array" aca="1" ref="I283" ca="1">IF($G283="NA",INDIRECT($C283&amp;"!"&amp;"$H"&amp;$D283)+INDIRECT($C283&amp;"!"&amp;"$I"&amp;$D283)+INDIRECT($C283&amp;"!"&amp;"$J"&amp;$D283),0)</f>
        <v>0</v>
      </c>
      <c r="J283" cm="1">
        <f t="array" aca="1" ref="J283" ca="1">IF($G283="NA",(INDIRECT($C283&amp;"!"&amp;"$K"&amp;$D283)),0)</f>
        <v>0</v>
      </c>
      <c r="K283" s="4">
        <f t="shared" ca="1" si="113"/>
        <v>0</v>
      </c>
      <c r="L283" s="3">
        <f t="shared" ca="1" si="38"/>
        <v>0</v>
      </c>
      <c r="M283" s="5" cm="1">
        <f t="array" aca="1" ref="M283" ca="1">IF((INDIRECT($C283&amp;"!"&amp;"$D"&amp;$D283))="",,_xlfn.IFS(INDIRECT($C283&amp;"!"&amp;"$E"&amp;$D283)&lt;(1/3),INDIRECT($C283&amp;"!"&amp;"$E"&amp;$D283)-INDIRECT($C283&amp;"!"&amp;"$D"&amp;$D283),INDIRECT($C283&amp;"!"&amp;"$E"&amp;$D283)&gt;=(1/3),Data!$H$3-(INDIRECT($C283&amp;"!"&amp;"$D"&amp;$D283))))+INDIRECT($C283&amp;"!"&amp;"$H"&amp;$D283)</f>
        <v>0</v>
      </c>
      <c r="N283" s="5">
        <f t="shared" ca="1" si="39"/>
        <v>0</v>
      </c>
      <c r="O283" s="6">
        <f t="shared" ca="1" si="40"/>
        <v>0</v>
      </c>
      <c r="P283" s="5" cm="1">
        <f t="array" aca="1" ref="P283" ca="1">IF((INDIRECT($C283&amp;"!"&amp;"$D"&amp;$D283))="",,_xlfn.IFS(INDIRECT($C283&amp;"!"&amp;"$D"&amp;$D283)&gt;(2/3),INDIRECT($C283&amp;"!"&amp;"$E"&amp;$D283)-INDIRECT($C283&amp;"!"&amp;"$D"&amp;$D283),INDIRECT($C283&amp;"!"&amp;"$D"&amp;$D283)&lt;=(2/3),INDIRECT($C283&amp;"!"&amp;"$E"&amp;$D283)-Data!$H$4))+INDIRECT($C283&amp;"!"&amp;"$J"&amp;$D283)</f>
        <v>0</v>
      </c>
      <c r="Q283" s="4">
        <f t="shared" ca="1" si="41"/>
        <v>0</v>
      </c>
      <c r="R283" s="6">
        <f t="shared" ca="1" si="42"/>
        <v>0</v>
      </c>
      <c r="S283" s="4">
        <f ca="1">IF(VLOOKUP(A283,Data!B:E,4)&gt;=2,K283,N283+Q283)</f>
        <v>0</v>
      </c>
      <c r="T283" s="4">
        <f ca="1">IF(VLOOKUP(A283,Data!B:E,4)&gt;=2,,K283-N283-Q283)</f>
        <v>0</v>
      </c>
      <c r="V283" t="str">
        <f t="shared" ca="1" si="114"/>
        <v>Non</v>
      </c>
      <c r="W283" cm="1">
        <f t="array" aca="1" ref="W283" ca="1">_xlfn.IFS(AND(INDIRECT($C283&amp;"!"&amp;"$G"&amp;$D283)-INDIRECT($C283&amp;"!"&amp;"$F"&amp;$D283)&lt;0.5,INDIRECT($C283&amp;"!"&amp;"$G"&amp;$D283)=1,INDIRECT($C284&amp;"!"&amp;"$F"&amp;$D284)=0),0,AND(INDIRECT($C282&amp;"!"&amp;"$G"&amp;$D282)-INDIRECT($C282&amp;"!"&amp;"$F"&amp;$D282)&lt;0.5,INDIRECT($C282&amp;"!"&amp;"$G"&amp;$D282)=1,INDIRECT($C283&amp;"!"&amp;"$F"&amp;$D283)=0),INDIRECT($C282&amp;"!"&amp;"$F"&amp;$D282),AND(INDIRECT($C282&amp;"!"&amp;"$G"&amp;$D282)-INDIRECT($C282&amp;"!"&amp;"$F"&amp;$D282)&lt;=0.5,INDIRECT($C282&amp;"!"&amp;"$G"&amp;$D282)=1,INDIRECT($C283&amp;"!"&amp;"$F"&amp;$D283)=0),Calculs!X282,AND(INDIRECT($C283&amp;"!"&amp;"$F"&amp;$D283)=0,INDIRECT($C282&amp;"!"&amp;"$G"&amp;$D282)=1),AH282,TRUE,INDIRECT($C283&amp;"!"&amp;"$F"&amp;$D283))</f>
        <v>0</v>
      </c>
      <c r="X283" cm="1">
        <f t="array" aca="1" ref="X283" ca="1">IF(AND(INDIRECT($C283&amp;"!"&amp;"$G"&amp;$D283)-INDIRECT($C283&amp;"!"&amp;"$F"&amp;$D283)&lt;0.5,INDIRECT($C283&amp;"!"&amp;"$G"&amp;$D283)=1,INDIRECT($C284&amp;"!"&amp;"$F"&amp;$D284)=0),0,IF(OR(INDIRECT($C283&amp;"!"&amp;"$G"&amp;$D283)=1,AND(INDIRECT($C283&amp;"!"&amp;"$G"&amp;$D283)&lt;&gt;1,INDIRECT($C283&amp;"!"&amp;"$G"&amp;$D283)&gt;Calculs!W283+0.5)),Calculs!W283+0.5,INDIRECT($C283&amp;"!"&amp;"$G"&amp;$D283)+ROUND(W283,0)))</f>
        <v>0</v>
      </c>
      <c r="Y283">
        <f t="shared" ca="1" si="115"/>
        <v>0</v>
      </c>
      <c r="Z283" cm="1">
        <f t="array" aca="1" ref="Z283" ca="1">IF(AND(W283=INT(W283),INDIRECT($C283&amp;"!"&amp;"$F"&amp;$D283)&lt;&gt;""),W283+1,ROUNDUP(W283,0))</f>
        <v>0</v>
      </c>
      <c r="AA283">
        <f t="shared" ca="1" si="116"/>
        <v>0</v>
      </c>
      <c r="AB283" t="str">
        <f t="shared" ca="1" si="117"/>
        <v>Oui</v>
      </c>
      <c r="AC283">
        <f t="shared" ca="1" si="118"/>
        <v>0</v>
      </c>
      <c r="AD283" t="str">
        <f t="shared" ca="1" si="110"/>
        <v>Oui</v>
      </c>
      <c r="AE283" t="str">
        <f t="shared" ca="1" si="119"/>
        <v/>
      </c>
      <c r="AF283" t="str">
        <f t="shared" ca="1" si="120"/>
        <v>Non</v>
      </c>
      <c r="AG283" cm="1">
        <f t="array" aca="1" ref="AG283" ca="1">IF(INDIRECT($C283&amp;"!"&amp;"$G"&amp;$D283)-INDIRECT($C283&amp;"!"&amp;"$F"&amp;$D283)&lt;=0.5,0,IF(AND(INDIRECT($C283&amp;"!"&amp;"$F"&amp;$D283)=0,INDIRECT($C282&amp;"!"&amp;"$G"&amp;$D282)=1),X283,INDIRECT($C283&amp;"!"&amp;"$F"&amp;$D283)))</f>
        <v>0</v>
      </c>
      <c r="AH283" cm="1">
        <f t="array" aca="1" ref="AH283" ca="1">IF(INDIRECT($C283&amp;"!"&amp;"$G"&amp;$D283)-INDIRECT($C283&amp;"!"&amp;"$F"&amp;$D283)&lt;=0.5,0,IF(OR(INDIRECT($C283&amp;"!"&amp;"$G"&amp;$D283)=1,AND(INDIRECT($C283&amp;"!"&amp;"$G"&amp;$D283)&lt;&gt;1,INDIRECT($C283&amp;"!"&amp;"$G"&amp;$D283)&gt;Calculs!AG283+0.5)),Calculs!AG283+0.5,INDIRECT($C283&amp;"!"&amp;"$G"&amp;$D283)+ROUND(AG283,0)))</f>
        <v>0</v>
      </c>
      <c r="AI283">
        <f t="shared" ca="1" si="121"/>
        <v>0</v>
      </c>
      <c r="AJ283" cm="1">
        <f t="array" aca="1" ref="AJ283" ca="1">IF(AND(AG283=INT(AG283),INDIRECT($C283&amp;"!"&amp;"$F"&amp;$D283)&lt;&gt;""),AG283+1,ROUNDUP(AG283,0))</f>
        <v>0</v>
      </c>
      <c r="AK283">
        <f t="shared" ca="1" si="122"/>
        <v>0</v>
      </c>
      <c r="AL283" t="str">
        <f t="shared" ca="1" si="123"/>
        <v>Oui</v>
      </c>
      <c r="AM283">
        <f t="shared" ca="1" si="124"/>
        <v>0</v>
      </c>
      <c r="AN283" t="str">
        <f t="shared" ca="1" si="111"/>
        <v>Oui</v>
      </c>
      <c r="AO283" t="str">
        <f t="shared" ca="1" si="125"/>
        <v/>
      </c>
    </row>
    <row r="284" spans="1:41" x14ac:dyDescent="0.25">
      <c r="A284">
        <v>282</v>
      </c>
      <c r="B284">
        <f ca="1">Data!E284</f>
        <v>1</v>
      </c>
      <c r="C284" t="s">
        <v>253</v>
      </c>
      <c r="D284">
        <v>14</v>
      </c>
      <c r="E284" t="str">
        <f t="shared" ca="1" si="37"/>
        <v>Non</v>
      </c>
      <c r="F284" t="str">
        <f ca="1">IF(Data!$D284&gt;=3,"Oui","Non")</f>
        <v>Non</v>
      </c>
      <c r="G284" s="4" t="str" cm="1">
        <f t="array" aca="1" ref="G284" ca="1">IF(OR(AND(Data!$E284=4,ISBLANK(INDIRECT($C284&amp;"!"&amp;"$D"&amp;$D284&amp;":$I"&amp;$D284))),$E284="Oui"),_xlfn.SWITCH(Informations!$E$10,"Oui",0.5,"Non",0.4,"Erreur"),"NA")</f>
        <v>NA</v>
      </c>
      <c r="H284" s="14" cm="1">
        <f t="array" aca="1" ref="H284" ca="1">_xlfn.SWITCH($G284,"NA",(INDIRECT($C284&amp;"!"&amp;"$E"&amp;$D284))-(INDIRECT($C284&amp;"!"&amp;"$D"&amp;$D284)),0.4,$G284,0.5,$G284,"Erreur","Erreur","Erreur")</f>
        <v>0</v>
      </c>
      <c r="I284" cm="1">
        <f t="array" aca="1" ref="I284" ca="1">IF($G284="NA",INDIRECT($C284&amp;"!"&amp;"$H"&amp;$D284)+INDIRECT($C284&amp;"!"&amp;"$I"&amp;$D284)+INDIRECT($C284&amp;"!"&amp;"$J"&amp;$D284),0)</f>
        <v>0</v>
      </c>
      <c r="J284" cm="1">
        <f t="array" aca="1" ref="J284" ca="1">IF($G284="NA",(INDIRECT($C284&amp;"!"&amp;"$K"&amp;$D284)),0)</f>
        <v>0</v>
      </c>
      <c r="K284" s="4">
        <f t="shared" ca="1" si="113"/>
        <v>0</v>
      </c>
      <c r="L284" s="3">
        <f t="shared" ca="1" si="38"/>
        <v>0</v>
      </c>
      <c r="M284" s="5" cm="1">
        <f t="array" aca="1" ref="M284" ca="1">IF((INDIRECT($C284&amp;"!"&amp;"$D"&amp;$D284))="",,_xlfn.IFS(INDIRECT($C284&amp;"!"&amp;"$E"&amp;$D284)&lt;(1/3),INDIRECT($C284&amp;"!"&amp;"$E"&amp;$D284)-INDIRECT($C284&amp;"!"&amp;"$D"&amp;$D284),INDIRECT($C284&amp;"!"&amp;"$E"&amp;$D284)&gt;=(1/3),Data!$H$3-(INDIRECT($C284&amp;"!"&amp;"$D"&amp;$D284))))+INDIRECT($C284&amp;"!"&amp;"$H"&amp;$D284)</f>
        <v>0</v>
      </c>
      <c r="N284" s="5">
        <f t="shared" ca="1" si="39"/>
        <v>0</v>
      </c>
      <c r="O284" s="6">
        <f t="shared" ca="1" si="40"/>
        <v>0</v>
      </c>
      <c r="P284" s="5" cm="1">
        <f t="array" aca="1" ref="P284" ca="1">IF((INDIRECT($C284&amp;"!"&amp;"$D"&amp;$D284))="",,_xlfn.IFS(INDIRECT($C284&amp;"!"&amp;"$D"&amp;$D284)&gt;(2/3),INDIRECT($C284&amp;"!"&amp;"$E"&amp;$D284)-INDIRECT($C284&amp;"!"&amp;"$D"&amp;$D284),INDIRECT($C284&amp;"!"&amp;"$D"&amp;$D284)&lt;=(2/3),INDIRECT($C284&amp;"!"&amp;"$E"&amp;$D284)-Data!$H$4))+INDIRECT($C284&amp;"!"&amp;"$J"&amp;$D284)</f>
        <v>0</v>
      </c>
      <c r="Q284" s="4">
        <f t="shared" ca="1" si="41"/>
        <v>0</v>
      </c>
      <c r="R284" s="6">
        <f t="shared" ca="1" si="42"/>
        <v>0</v>
      </c>
      <c r="S284" s="4">
        <f ca="1">IF(VLOOKUP(A284,Data!B:E,4)&gt;=2,K284,N284+Q284)</f>
        <v>0</v>
      </c>
      <c r="T284" s="4">
        <f ca="1">IF(VLOOKUP(A284,Data!B:E,4)&gt;=2,,K284-N284-Q284)</f>
        <v>0</v>
      </c>
      <c r="V284" t="str">
        <f t="shared" ca="1" si="114"/>
        <v>Non</v>
      </c>
      <c r="W284" cm="1">
        <f t="array" aca="1" ref="W284" ca="1">_xlfn.IFS(AND(INDIRECT($C284&amp;"!"&amp;"$G"&amp;$D284)-INDIRECT($C284&amp;"!"&amp;"$F"&amp;$D284)&lt;0.5,INDIRECT($C284&amp;"!"&amp;"$G"&amp;$D284)=1,INDIRECT($C285&amp;"!"&amp;"$F"&amp;$D285)=0),0,AND(INDIRECT($C283&amp;"!"&amp;"$G"&amp;$D283)-INDIRECT($C283&amp;"!"&amp;"$F"&amp;$D283)&lt;0.5,INDIRECT($C283&amp;"!"&amp;"$G"&amp;$D283)=1,INDIRECT($C284&amp;"!"&amp;"$F"&amp;$D284)=0),INDIRECT($C283&amp;"!"&amp;"$F"&amp;$D283),AND(INDIRECT($C283&amp;"!"&amp;"$G"&amp;$D283)-INDIRECT($C283&amp;"!"&amp;"$F"&amp;$D283)&lt;=0.5,INDIRECT($C283&amp;"!"&amp;"$G"&amp;$D283)=1,INDIRECT($C284&amp;"!"&amp;"$F"&amp;$D284)=0),Calculs!X283,AND(INDIRECT($C284&amp;"!"&amp;"$F"&amp;$D284)=0,INDIRECT($C283&amp;"!"&amp;"$G"&amp;$D283)=1),AH283,TRUE,INDIRECT($C284&amp;"!"&amp;"$F"&amp;$D284))</f>
        <v>0</v>
      </c>
      <c r="X284" cm="1">
        <f t="array" aca="1" ref="X284" ca="1">IF(AND(INDIRECT($C284&amp;"!"&amp;"$G"&amp;$D284)-INDIRECT($C284&amp;"!"&amp;"$F"&amp;$D284)&lt;0.5,INDIRECT($C284&amp;"!"&amp;"$G"&amp;$D284)=1,INDIRECT($C285&amp;"!"&amp;"$F"&amp;$D285)=0),0,IF(OR(INDIRECT($C284&amp;"!"&amp;"$G"&amp;$D284)=1,AND(INDIRECT($C284&amp;"!"&amp;"$G"&amp;$D284)&lt;&gt;1,INDIRECT($C284&amp;"!"&amp;"$G"&amp;$D284)&gt;Calculs!W284+0.5)),Calculs!W284+0.5,INDIRECT($C284&amp;"!"&amp;"$G"&amp;$D284)+ROUND(W284,0)))</f>
        <v>0</v>
      </c>
      <c r="Y284">
        <f t="shared" ca="1" si="115"/>
        <v>0</v>
      </c>
      <c r="Z284" cm="1">
        <f t="array" aca="1" ref="Z284" ca="1">IF(AND(W284=INT(W284),INDIRECT($C284&amp;"!"&amp;"$F"&amp;$D284)&lt;&gt;""),W284+1,ROUNDUP(W284,0))</f>
        <v>0</v>
      </c>
      <c r="AA284">
        <f t="shared" ca="1" si="116"/>
        <v>0</v>
      </c>
      <c r="AB284" t="str">
        <f t="shared" ca="1" si="117"/>
        <v>Oui</v>
      </c>
      <c r="AC284">
        <f t="shared" ca="1" si="118"/>
        <v>0</v>
      </c>
      <c r="AD284" t="str">
        <f t="shared" ca="1" si="110"/>
        <v>Oui</v>
      </c>
      <c r="AE284" t="str">
        <f t="shared" ca="1" si="119"/>
        <v/>
      </c>
      <c r="AF284" t="str">
        <f t="shared" ca="1" si="120"/>
        <v>Non</v>
      </c>
      <c r="AG284" cm="1">
        <f t="array" aca="1" ref="AG284" ca="1">IF(INDIRECT($C284&amp;"!"&amp;"$G"&amp;$D284)-INDIRECT($C284&amp;"!"&amp;"$F"&amp;$D284)&lt;=0.5,0,IF(AND(INDIRECT($C284&amp;"!"&amp;"$F"&amp;$D284)=0,INDIRECT($C283&amp;"!"&amp;"$G"&amp;$D283)=1),X284,INDIRECT($C284&amp;"!"&amp;"$F"&amp;$D284)))</f>
        <v>0</v>
      </c>
      <c r="AH284" cm="1">
        <f t="array" aca="1" ref="AH284" ca="1">IF(INDIRECT($C284&amp;"!"&amp;"$G"&amp;$D284)-INDIRECT($C284&amp;"!"&amp;"$F"&amp;$D284)&lt;=0.5,0,IF(OR(INDIRECT($C284&amp;"!"&amp;"$G"&amp;$D284)=1,AND(INDIRECT($C284&amp;"!"&amp;"$G"&amp;$D284)&lt;&gt;1,INDIRECT($C284&amp;"!"&amp;"$G"&amp;$D284)&gt;Calculs!AG284+0.5)),Calculs!AG284+0.5,INDIRECT($C284&amp;"!"&amp;"$G"&amp;$D284)+ROUND(AG284,0)))</f>
        <v>0</v>
      </c>
      <c r="AI284">
        <f t="shared" ca="1" si="121"/>
        <v>0</v>
      </c>
      <c r="AJ284" cm="1">
        <f t="array" aca="1" ref="AJ284" ca="1">IF(AND(AG284=INT(AG284),INDIRECT($C284&amp;"!"&amp;"$F"&amp;$D284)&lt;&gt;""),AG284+1,ROUNDUP(AG284,0))</f>
        <v>0</v>
      </c>
      <c r="AK284">
        <f t="shared" ca="1" si="122"/>
        <v>0</v>
      </c>
      <c r="AL284" t="str">
        <f t="shared" ca="1" si="123"/>
        <v>Oui</v>
      </c>
      <c r="AM284">
        <f t="shared" ca="1" si="124"/>
        <v>0</v>
      </c>
      <c r="AN284" t="str">
        <f t="shared" ca="1" si="111"/>
        <v>Oui</v>
      </c>
      <c r="AO284" t="str">
        <f t="shared" ca="1" si="125"/>
        <v/>
      </c>
    </row>
    <row r="285" spans="1:41" x14ac:dyDescent="0.25">
      <c r="A285">
        <v>283</v>
      </c>
      <c r="B285">
        <f ca="1">Data!E285</f>
        <v>1</v>
      </c>
      <c r="C285" t="s">
        <v>253</v>
      </c>
      <c r="D285">
        <v>15</v>
      </c>
      <c r="E285" t="str">
        <f t="shared" ca="1" si="37"/>
        <v>Non</v>
      </c>
      <c r="F285" t="str">
        <f ca="1">IF(Data!$D285&gt;=3,"Oui","Non")</f>
        <v>Non</v>
      </c>
      <c r="G285" s="4" t="str" cm="1">
        <f t="array" aca="1" ref="G285" ca="1">IF(OR(AND(Data!$E285=4,ISBLANK(INDIRECT($C285&amp;"!"&amp;"$D"&amp;$D285&amp;":$I"&amp;$D285))),$E285="Oui"),_xlfn.SWITCH(Informations!$E$10,"Oui",0.5,"Non",0.4,"Erreur"),"NA")</f>
        <v>NA</v>
      </c>
      <c r="H285" s="14" cm="1">
        <f t="array" aca="1" ref="H285" ca="1">_xlfn.SWITCH($G285,"NA",(INDIRECT($C285&amp;"!"&amp;"$E"&amp;$D285))-(INDIRECT($C285&amp;"!"&amp;"$D"&amp;$D285)),0.4,$G285,0.5,$G285,"Erreur","Erreur","Erreur")</f>
        <v>0</v>
      </c>
      <c r="I285" cm="1">
        <f t="array" aca="1" ref="I285" ca="1">IF($G285="NA",INDIRECT($C285&amp;"!"&amp;"$H"&amp;$D285)+INDIRECT($C285&amp;"!"&amp;"$I"&amp;$D285)+INDIRECT($C285&amp;"!"&amp;"$J"&amp;$D285),0)</f>
        <v>0</v>
      </c>
      <c r="J285" cm="1">
        <f t="array" aca="1" ref="J285" ca="1">IF($G285="NA",(INDIRECT($C285&amp;"!"&amp;"$K"&amp;$D285)),0)</f>
        <v>0</v>
      </c>
      <c r="K285" s="4">
        <f t="shared" ca="1" si="113"/>
        <v>0</v>
      </c>
      <c r="L285" s="3">
        <f t="shared" ca="1" si="38"/>
        <v>0</v>
      </c>
      <c r="M285" s="5" cm="1">
        <f t="array" aca="1" ref="M285" ca="1">IF((INDIRECT($C285&amp;"!"&amp;"$D"&amp;$D285))="",,_xlfn.IFS(INDIRECT($C285&amp;"!"&amp;"$E"&amp;$D285)&lt;(1/3),INDIRECT($C285&amp;"!"&amp;"$E"&amp;$D285)-INDIRECT($C285&amp;"!"&amp;"$D"&amp;$D285),INDIRECT($C285&amp;"!"&amp;"$E"&amp;$D285)&gt;=(1/3),Data!$H$3-(INDIRECT($C285&amp;"!"&amp;"$D"&amp;$D285))))+INDIRECT($C285&amp;"!"&amp;"$H"&amp;$D285)</f>
        <v>0</v>
      </c>
      <c r="N285" s="5">
        <f t="shared" ca="1" si="39"/>
        <v>0</v>
      </c>
      <c r="O285" s="6">
        <f t="shared" ca="1" si="40"/>
        <v>0</v>
      </c>
      <c r="P285" s="5" cm="1">
        <f t="array" aca="1" ref="P285" ca="1">IF((INDIRECT($C285&amp;"!"&amp;"$D"&amp;$D285))="",,_xlfn.IFS(INDIRECT($C285&amp;"!"&amp;"$D"&amp;$D285)&gt;(2/3),INDIRECT($C285&amp;"!"&amp;"$E"&amp;$D285)-INDIRECT($C285&amp;"!"&amp;"$D"&amp;$D285),INDIRECT($C285&amp;"!"&amp;"$D"&amp;$D285)&lt;=(2/3),INDIRECT($C285&amp;"!"&amp;"$E"&amp;$D285)-Data!$H$4))+INDIRECT($C285&amp;"!"&amp;"$J"&amp;$D285)</f>
        <v>0</v>
      </c>
      <c r="Q285" s="4">
        <f t="shared" ca="1" si="41"/>
        <v>0</v>
      </c>
      <c r="R285" s="6">
        <f t="shared" ca="1" si="42"/>
        <v>0</v>
      </c>
      <c r="S285" s="4">
        <f ca="1">IF(VLOOKUP(A285,Data!B:E,4)&gt;=2,K285,N285+Q285)</f>
        <v>0</v>
      </c>
      <c r="T285" s="4">
        <f ca="1">IF(VLOOKUP(A285,Data!B:E,4)&gt;=2,,K285-N285-Q285)</f>
        <v>0</v>
      </c>
      <c r="U285" s="4">
        <f t="shared" ref="U285" ca="1" si="129">SUM(K279:K285)</f>
        <v>0</v>
      </c>
      <c r="V285" t="str">
        <f t="shared" ca="1" si="114"/>
        <v>Non</v>
      </c>
      <c r="W285" cm="1">
        <f t="array" aca="1" ref="W285" ca="1">_xlfn.IFS(AND(INDIRECT($C285&amp;"!"&amp;"$G"&amp;$D285)-INDIRECT($C285&amp;"!"&amp;"$F"&amp;$D285)&lt;0.5,INDIRECT($C285&amp;"!"&amp;"$G"&amp;$D285)=1,INDIRECT($C286&amp;"!"&amp;"$F"&amp;$D286)=0),0,AND(INDIRECT($C284&amp;"!"&amp;"$G"&amp;$D284)-INDIRECT($C284&amp;"!"&amp;"$F"&amp;$D284)&lt;0.5,INDIRECT($C284&amp;"!"&amp;"$G"&amp;$D284)=1,INDIRECT($C285&amp;"!"&amp;"$F"&amp;$D285)=0),INDIRECT($C284&amp;"!"&amp;"$F"&amp;$D284),AND(INDIRECT($C284&amp;"!"&amp;"$G"&amp;$D284)-INDIRECT($C284&amp;"!"&amp;"$F"&amp;$D284)&lt;=0.5,INDIRECT($C284&amp;"!"&amp;"$G"&amp;$D284)=1,INDIRECT($C285&amp;"!"&amp;"$F"&amp;$D285)=0),Calculs!X284,AND(INDIRECT($C285&amp;"!"&amp;"$F"&amp;$D285)=0,INDIRECT($C284&amp;"!"&amp;"$G"&amp;$D284)=1),AH284,TRUE,INDIRECT($C285&amp;"!"&amp;"$F"&amp;$D285))</f>
        <v>0</v>
      </c>
      <c r="X285" cm="1">
        <f t="array" aca="1" ref="X285" ca="1">IF(AND(INDIRECT($C285&amp;"!"&amp;"$G"&amp;$D285)-INDIRECT($C285&amp;"!"&amp;"$F"&amp;$D285)&lt;0.5,INDIRECT($C285&amp;"!"&amp;"$G"&amp;$D285)=1,INDIRECT($C286&amp;"!"&amp;"$F"&amp;$D286)=0),0,IF(OR(INDIRECT($C285&amp;"!"&amp;"$G"&amp;$D285)=1,AND(INDIRECT($C285&amp;"!"&amp;"$G"&amp;$D285)&lt;&gt;1,INDIRECT($C285&amp;"!"&amp;"$G"&amp;$D285)&gt;Calculs!W285+0.5)),Calculs!W285+0.5,INDIRECT($C285&amp;"!"&amp;"$G"&amp;$D285)+ROUND(W285,0)))</f>
        <v>0</v>
      </c>
      <c r="Y285">
        <f t="shared" ca="1" si="115"/>
        <v>0</v>
      </c>
      <c r="Z285" cm="1">
        <f t="array" aca="1" ref="Z285" ca="1">IF(AND(W285=INT(W285),INDIRECT($C285&amp;"!"&amp;"$F"&amp;$D285)&lt;&gt;""),W285+1,ROUNDUP(W285,0))</f>
        <v>0</v>
      </c>
      <c r="AA285">
        <f t="shared" ca="1" si="116"/>
        <v>0</v>
      </c>
      <c r="AB285" t="str">
        <f t="shared" ca="1" si="117"/>
        <v>Oui</v>
      </c>
      <c r="AC285">
        <f t="shared" ca="1" si="118"/>
        <v>0</v>
      </c>
      <c r="AD285" t="str">
        <f t="shared" ca="1" si="110"/>
        <v>Oui</v>
      </c>
      <c r="AE285" t="str">
        <f t="shared" ca="1" si="119"/>
        <v/>
      </c>
      <c r="AF285" t="str">
        <f t="shared" ca="1" si="120"/>
        <v>Non</v>
      </c>
      <c r="AG285" cm="1">
        <f t="array" aca="1" ref="AG285" ca="1">IF(INDIRECT($C285&amp;"!"&amp;"$G"&amp;$D285)-INDIRECT($C285&amp;"!"&amp;"$F"&amp;$D285)&lt;=0.5,0,IF(AND(INDIRECT($C285&amp;"!"&amp;"$F"&amp;$D285)=0,INDIRECT($C284&amp;"!"&amp;"$G"&amp;$D284)=1),X285,INDIRECT($C285&amp;"!"&amp;"$F"&amp;$D285)))</f>
        <v>0</v>
      </c>
      <c r="AH285" cm="1">
        <f t="array" aca="1" ref="AH285" ca="1">IF(INDIRECT($C285&amp;"!"&amp;"$G"&amp;$D285)-INDIRECT($C285&amp;"!"&amp;"$F"&amp;$D285)&lt;=0.5,0,IF(OR(INDIRECT($C285&amp;"!"&amp;"$G"&amp;$D285)=1,AND(INDIRECT($C285&amp;"!"&amp;"$G"&amp;$D285)&lt;&gt;1,INDIRECT($C285&amp;"!"&amp;"$G"&amp;$D285)&gt;Calculs!AG285+0.5)),Calculs!AG285+0.5,INDIRECT($C285&amp;"!"&amp;"$G"&amp;$D285)+ROUND(AG285,0)))</f>
        <v>0</v>
      </c>
      <c r="AI285">
        <f t="shared" ca="1" si="121"/>
        <v>0</v>
      </c>
      <c r="AJ285" cm="1">
        <f t="array" aca="1" ref="AJ285" ca="1">IF(AND(AG285=INT(AG285),INDIRECT($C285&amp;"!"&amp;"$F"&amp;$D285)&lt;&gt;""),AG285+1,ROUNDUP(AG285,0))</f>
        <v>0</v>
      </c>
      <c r="AK285">
        <f t="shared" ca="1" si="122"/>
        <v>0</v>
      </c>
      <c r="AL285" t="str">
        <f t="shared" ca="1" si="123"/>
        <v>Oui</v>
      </c>
      <c r="AM285">
        <f t="shared" ca="1" si="124"/>
        <v>0</v>
      </c>
      <c r="AN285" t="str">
        <f t="shared" ca="1" si="111"/>
        <v>Oui</v>
      </c>
      <c r="AO285" t="str">
        <f t="shared" ca="1" si="125"/>
        <v/>
      </c>
    </row>
    <row r="286" spans="1:41" x14ac:dyDescent="0.25">
      <c r="A286">
        <v>284</v>
      </c>
      <c r="B286">
        <f ca="1">Data!E286</f>
        <v>1</v>
      </c>
      <c r="C286" t="s">
        <v>253</v>
      </c>
      <c r="D286">
        <v>16</v>
      </c>
      <c r="E286" t="str">
        <f t="shared" ca="1" si="37"/>
        <v>Non</v>
      </c>
      <c r="F286" t="str">
        <f ca="1">IF(Data!$D286&gt;=3,"Oui","Non")</f>
        <v>Non</v>
      </c>
      <c r="G286" s="4" t="str" cm="1">
        <f t="array" aca="1" ref="G286" ca="1">IF(OR(AND(Data!$E286=4,ISBLANK(INDIRECT($C286&amp;"!"&amp;"$D"&amp;$D286&amp;":$I"&amp;$D286))),$E286="Oui"),_xlfn.SWITCH(Informations!$E$10,"Oui",0.5,"Non",0.4,"Erreur"),"NA")</f>
        <v>NA</v>
      </c>
      <c r="H286" s="14" cm="1">
        <f t="array" aca="1" ref="H286" ca="1">_xlfn.SWITCH($G286,"NA",(INDIRECT($C286&amp;"!"&amp;"$E"&amp;$D286))-(INDIRECT($C286&amp;"!"&amp;"$D"&amp;$D286)),0.4,$G286,0.5,$G286,"Erreur","Erreur","Erreur")</f>
        <v>0</v>
      </c>
      <c r="I286" cm="1">
        <f t="array" aca="1" ref="I286" ca="1">IF($G286="NA",INDIRECT($C286&amp;"!"&amp;"$H"&amp;$D286)+INDIRECT($C286&amp;"!"&amp;"$I"&amp;$D286)+INDIRECT($C286&amp;"!"&amp;"$J"&amp;$D286),0)</f>
        <v>0</v>
      </c>
      <c r="J286" cm="1">
        <f t="array" aca="1" ref="J286" ca="1">IF($G286="NA",(INDIRECT($C286&amp;"!"&amp;"$K"&amp;$D286)),0)</f>
        <v>0</v>
      </c>
      <c r="K286" s="4">
        <f t="shared" ca="1" si="113"/>
        <v>0</v>
      </c>
      <c r="L286" s="3">
        <f t="shared" ca="1" si="38"/>
        <v>0</v>
      </c>
      <c r="M286" s="5" cm="1">
        <f t="array" aca="1" ref="M286" ca="1">IF((INDIRECT($C286&amp;"!"&amp;"$D"&amp;$D286))="",,_xlfn.IFS(INDIRECT($C286&amp;"!"&amp;"$E"&amp;$D286)&lt;(1/3),INDIRECT($C286&amp;"!"&amp;"$E"&amp;$D286)-INDIRECT($C286&amp;"!"&amp;"$D"&amp;$D286),INDIRECT($C286&amp;"!"&amp;"$E"&amp;$D286)&gt;=(1/3),Data!$H$3-(INDIRECT($C286&amp;"!"&amp;"$D"&amp;$D286))))+INDIRECT($C286&amp;"!"&amp;"$H"&amp;$D286)</f>
        <v>0</v>
      </c>
      <c r="N286" s="5">
        <f t="shared" ca="1" si="39"/>
        <v>0</v>
      </c>
      <c r="O286" s="6">
        <f t="shared" ca="1" si="40"/>
        <v>0</v>
      </c>
      <c r="P286" s="5" cm="1">
        <f t="array" aca="1" ref="P286" ca="1">IF((INDIRECT($C286&amp;"!"&amp;"$D"&amp;$D286))="",,_xlfn.IFS(INDIRECT($C286&amp;"!"&amp;"$D"&amp;$D286)&gt;(2/3),INDIRECT($C286&amp;"!"&amp;"$E"&amp;$D286)-INDIRECT($C286&amp;"!"&amp;"$D"&amp;$D286),INDIRECT($C286&amp;"!"&amp;"$D"&amp;$D286)&lt;=(2/3),INDIRECT($C286&amp;"!"&amp;"$E"&amp;$D286)-Data!$H$4))+INDIRECT($C286&amp;"!"&amp;"$J"&amp;$D286)</f>
        <v>0</v>
      </c>
      <c r="Q286" s="4">
        <f t="shared" ca="1" si="41"/>
        <v>0</v>
      </c>
      <c r="R286" s="6">
        <f t="shared" ca="1" si="42"/>
        <v>0</v>
      </c>
      <c r="S286" s="4">
        <f ca="1">IF(VLOOKUP(A286,Data!B:E,4)&gt;=2,K286,N286+Q286)</f>
        <v>0</v>
      </c>
      <c r="T286" s="4">
        <f ca="1">IF(VLOOKUP(A286,Data!B:E,4)&gt;=2,,K286-N286-Q286)</f>
        <v>0</v>
      </c>
      <c r="V286" t="str">
        <f t="shared" ca="1" si="114"/>
        <v>Non</v>
      </c>
      <c r="W286" cm="1">
        <f t="array" aca="1" ref="W286" ca="1">_xlfn.IFS(AND(INDIRECT($C286&amp;"!"&amp;"$G"&amp;$D286)-INDIRECT($C286&amp;"!"&amp;"$F"&amp;$D286)&lt;0.5,INDIRECT($C286&amp;"!"&amp;"$G"&amp;$D286)=1,INDIRECT($C287&amp;"!"&amp;"$F"&amp;$D287)=0),0,AND(INDIRECT($C285&amp;"!"&amp;"$G"&amp;$D285)-INDIRECT($C285&amp;"!"&amp;"$F"&amp;$D285)&lt;0.5,INDIRECT($C285&amp;"!"&amp;"$G"&amp;$D285)=1,INDIRECT($C286&amp;"!"&amp;"$F"&amp;$D286)=0),INDIRECT($C285&amp;"!"&amp;"$F"&amp;$D285),AND(INDIRECT($C285&amp;"!"&amp;"$G"&amp;$D285)-INDIRECT($C285&amp;"!"&amp;"$F"&amp;$D285)&lt;=0.5,INDIRECT($C285&amp;"!"&amp;"$G"&amp;$D285)=1,INDIRECT($C286&amp;"!"&amp;"$F"&amp;$D286)=0),Calculs!X285,AND(INDIRECT($C286&amp;"!"&amp;"$F"&amp;$D286)=0,INDIRECT($C285&amp;"!"&amp;"$G"&amp;$D285)=1),AH285,TRUE,INDIRECT($C286&amp;"!"&amp;"$F"&amp;$D286))</f>
        <v>0</v>
      </c>
      <c r="X286" cm="1">
        <f t="array" aca="1" ref="X286" ca="1">IF(AND(INDIRECT($C286&amp;"!"&amp;"$G"&amp;$D286)-INDIRECT($C286&amp;"!"&amp;"$F"&amp;$D286)&lt;0.5,INDIRECT($C286&amp;"!"&amp;"$G"&amp;$D286)=1,INDIRECT($C287&amp;"!"&amp;"$F"&amp;$D287)=0),0,IF(OR(INDIRECT($C286&amp;"!"&amp;"$G"&amp;$D286)=1,AND(INDIRECT($C286&amp;"!"&amp;"$G"&amp;$D286)&lt;&gt;1,INDIRECT($C286&amp;"!"&amp;"$G"&amp;$D286)&gt;Calculs!W286+0.5)),Calculs!W286+0.5,INDIRECT($C286&amp;"!"&amp;"$G"&amp;$D286)+ROUND(W286,0)))</f>
        <v>0</v>
      </c>
      <c r="Y286">
        <f t="shared" ca="1" si="115"/>
        <v>0</v>
      </c>
      <c r="Z286" cm="1">
        <f t="array" aca="1" ref="Z286" ca="1">IF(AND(W286=INT(W286),INDIRECT($C286&amp;"!"&amp;"$F"&amp;$D286)&lt;&gt;""),W286+1,ROUNDUP(W286,0))</f>
        <v>0</v>
      </c>
      <c r="AA286">
        <f t="shared" ca="1" si="116"/>
        <v>0</v>
      </c>
      <c r="AB286" t="str">
        <f t="shared" ca="1" si="117"/>
        <v>Oui</v>
      </c>
      <c r="AC286">
        <f t="shared" ca="1" si="118"/>
        <v>0</v>
      </c>
      <c r="AD286" t="str">
        <f t="shared" ca="1" si="110"/>
        <v>Oui</v>
      </c>
      <c r="AE286" t="str">
        <f t="shared" ca="1" si="119"/>
        <v/>
      </c>
      <c r="AF286" t="str">
        <f t="shared" ca="1" si="120"/>
        <v>Non</v>
      </c>
      <c r="AG286" cm="1">
        <f t="array" aca="1" ref="AG286" ca="1">IF(INDIRECT($C286&amp;"!"&amp;"$G"&amp;$D286)-INDIRECT($C286&amp;"!"&amp;"$F"&amp;$D286)&lt;=0.5,0,IF(AND(INDIRECT($C286&amp;"!"&amp;"$F"&amp;$D286)=0,INDIRECT($C285&amp;"!"&amp;"$G"&amp;$D285)=1),X286,INDIRECT($C286&amp;"!"&amp;"$F"&amp;$D286)))</f>
        <v>0</v>
      </c>
      <c r="AH286" cm="1">
        <f t="array" aca="1" ref="AH286" ca="1">IF(INDIRECT($C286&amp;"!"&amp;"$G"&amp;$D286)-INDIRECT($C286&amp;"!"&amp;"$F"&amp;$D286)&lt;=0.5,0,IF(OR(INDIRECT($C286&amp;"!"&amp;"$G"&amp;$D286)=1,AND(INDIRECT($C286&amp;"!"&amp;"$G"&amp;$D286)&lt;&gt;1,INDIRECT($C286&amp;"!"&amp;"$G"&amp;$D286)&gt;Calculs!AG286+0.5)),Calculs!AG286+0.5,INDIRECT($C286&amp;"!"&amp;"$G"&amp;$D286)+ROUND(AG286,0)))</f>
        <v>0</v>
      </c>
      <c r="AI286">
        <f t="shared" ca="1" si="121"/>
        <v>0</v>
      </c>
      <c r="AJ286" cm="1">
        <f t="array" aca="1" ref="AJ286" ca="1">IF(AND(AG286=INT(AG286),INDIRECT($C286&amp;"!"&amp;"$F"&amp;$D286)&lt;&gt;""),AG286+1,ROUNDUP(AG286,0))</f>
        <v>0</v>
      </c>
      <c r="AK286">
        <f t="shared" ca="1" si="122"/>
        <v>0</v>
      </c>
      <c r="AL286" t="str">
        <f t="shared" ca="1" si="123"/>
        <v>Oui</v>
      </c>
      <c r="AM286">
        <f t="shared" ca="1" si="124"/>
        <v>0</v>
      </c>
      <c r="AN286" t="str">
        <f t="shared" ca="1" si="111"/>
        <v>Oui</v>
      </c>
      <c r="AO286" t="str">
        <f t="shared" ca="1" si="125"/>
        <v/>
      </c>
    </row>
    <row r="287" spans="1:41" x14ac:dyDescent="0.25">
      <c r="A287">
        <v>285</v>
      </c>
      <c r="B287">
        <f ca="1">Data!E287</f>
        <v>1</v>
      </c>
      <c r="C287" t="s">
        <v>253</v>
      </c>
      <c r="D287">
        <v>17</v>
      </c>
      <c r="E287" t="str">
        <f t="shared" ca="1" si="37"/>
        <v>Non</v>
      </c>
      <c r="F287" t="str">
        <f ca="1">IF(Data!$D287&gt;=3,"Oui","Non")</f>
        <v>Non</v>
      </c>
      <c r="G287" s="4" t="str" cm="1">
        <f t="array" aca="1" ref="G287" ca="1">IF(OR(AND(Data!$E287=4,ISBLANK(INDIRECT($C287&amp;"!"&amp;"$D"&amp;$D287&amp;":$I"&amp;$D287))),$E287="Oui"),_xlfn.SWITCH(Informations!$E$10,"Oui",0.5,"Non",0.4,"Erreur"),"NA")</f>
        <v>NA</v>
      </c>
      <c r="H287" s="14" cm="1">
        <f t="array" aca="1" ref="H287" ca="1">_xlfn.SWITCH($G287,"NA",(INDIRECT($C287&amp;"!"&amp;"$E"&amp;$D287))-(INDIRECT($C287&amp;"!"&amp;"$D"&amp;$D287)),0.4,$G287,0.5,$G287,"Erreur","Erreur","Erreur")</f>
        <v>0</v>
      </c>
      <c r="I287" cm="1">
        <f t="array" aca="1" ref="I287" ca="1">IF($G287="NA",INDIRECT($C287&amp;"!"&amp;"$H"&amp;$D287)+INDIRECT($C287&amp;"!"&amp;"$I"&amp;$D287)+INDIRECT($C287&amp;"!"&amp;"$J"&amp;$D287),0)</f>
        <v>0</v>
      </c>
      <c r="J287" cm="1">
        <f t="array" aca="1" ref="J287" ca="1">IF($G287="NA",(INDIRECT($C287&amp;"!"&amp;"$K"&amp;$D287)),0)</f>
        <v>0</v>
      </c>
      <c r="K287" s="4">
        <f t="shared" ca="1" si="113"/>
        <v>0</v>
      </c>
      <c r="L287" s="3">
        <f t="shared" ca="1" si="38"/>
        <v>0</v>
      </c>
      <c r="M287" s="5" cm="1">
        <f t="array" aca="1" ref="M287" ca="1">IF((INDIRECT($C287&amp;"!"&amp;"$D"&amp;$D287))="",,_xlfn.IFS(INDIRECT($C287&amp;"!"&amp;"$E"&amp;$D287)&lt;(1/3),INDIRECT($C287&amp;"!"&amp;"$E"&amp;$D287)-INDIRECT($C287&amp;"!"&amp;"$D"&amp;$D287),INDIRECT($C287&amp;"!"&amp;"$E"&amp;$D287)&gt;=(1/3),Data!$H$3-(INDIRECT($C287&amp;"!"&amp;"$D"&amp;$D287))))+INDIRECT($C287&amp;"!"&amp;"$H"&amp;$D287)</f>
        <v>0</v>
      </c>
      <c r="N287" s="5">
        <f t="shared" ca="1" si="39"/>
        <v>0</v>
      </c>
      <c r="O287" s="6">
        <f t="shared" ca="1" si="40"/>
        <v>0</v>
      </c>
      <c r="P287" s="5" cm="1">
        <f t="array" aca="1" ref="P287" ca="1">IF((INDIRECT($C287&amp;"!"&amp;"$D"&amp;$D287))="",,_xlfn.IFS(INDIRECT($C287&amp;"!"&amp;"$D"&amp;$D287)&gt;(2/3),INDIRECT($C287&amp;"!"&amp;"$E"&amp;$D287)-INDIRECT($C287&amp;"!"&amp;"$D"&amp;$D287),INDIRECT($C287&amp;"!"&amp;"$D"&amp;$D287)&lt;=(2/3),INDIRECT($C287&amp;"!"&amp;"$E"&amp;$D287)-Data!$H$4))+INDIRECT($C287&amp;"!"&amp;"$J"&amp;$D287)</f>
        <v>0</v>
      </c>
      <c r="Q287" s="4">
        <f t="shared" ca="1" si="41"/>
        <v>0</v>
      </c>
      <c r="R287" s="6">
        <f t="shared" ca="1" si="42"/>
        <v>0</v>
      </c>
      <c r="S287" s="4">
        <f ca="1">IF(VLOOKUP(A287,Data!B:E,4)&gt;=2,K287,N287+Q287)</f>
        <v>0</v>
      </c>
      <c r="T287" s="4">
        <f ca="1">IF(VLOOKUP(A287,Data!B:E,4)&gt;=2,,K287-N287-Q287)</f>
        <v>0</v>
      </c>
      <c r="V287" t="str">
        <f t="shared" ca="1" si="114"/>
        <v>Non</v>
      </c>
      <c r="W287" cm="1">
        <f t="array" aca="1" ref="W287" ca="1">_xlfn.IFS(AND(INDIRECT($C287&amp;"!"&amp;"$G"&amp;$D287)-INDIRECT($C287&amp;"!"&amp;"$F"&amp;$D287)&lt;0.5,INDIRECT($C287&amp;"!"&amp;"$G"&amp;$D287)=1,INDIRECT($C288&amp;"!"&amp;"$F"&amp;$D288)=0),0,AND(INDIRECT($C286&amp;"!"&amp;"$G"&amp;$D286)-INDIRECT($C286&amp;"!"&amp;"$F"&amp;$D286)&lt;0.5,INDIRECT($C286&amp;"!"&amp;"$G"&amp;$D286)=1,INDIRECT($C287&amp;"!"&amp;"$F"&amp;$D287)=0),INDIRECT($C286&amp;"!"&amp;"$F"&amp;$D286),AND(INDIRECT($C286&amp;"!"&amp;"$G"&amp;$D286)-INDIRECT($C286&amp;"!"&amp;"$F"&amp;$D286)&lt;=0.5,INDIRECT($C286&amp;"!"&amp;"$G"&amp;$D286)=1,INDIRECT($C287&amp;"!"&amp;"$F"&amp;$D287)=0),Calculs!X286,AND(INDIRECT($C287&amp;"!"&amp;"$F"&amp;$D287)=0,INDIRECT($C286&amp;"!"&amp;"$G"&amp;$D286)=1),AH286,TRUE,INDIRECT($C287&amp;"!"&amp;"$F"&amp;$D287))</f>
        <v>0</v>
      </c>
      <c r="X287" cm="1">
        <f t="array" aca="1" ref="X287" ca="1">IF(AND(INDIRECT($C287&amp;"!"&amp;"$G"&amp;$D287)-INDIRECT($C287&amp;"!"&amp;"$F"&amp;$D287)&lt;0.5,INDIRECT($C287&amp;"!"&amp;"$G"&amp;$D287)=1,INDIRECT($C288&amp;"!"&amp;"$F"&amp;$D288)=0),0,IF(OR(INDIRECT($C287&amp;"!"&amp;"$G"&amp;$D287)=1,AND(INDIRECT($C287&amp;"!"&amp;"$G"&amp;$D287)&lt;&gt;1,INDIRECT($C287&amp;"!"&amp;"$G"&amp;$D287)&gt;Calculs!W287+0.5)),Calculs!W287+0.5,INDIRECT($C287&amp;"!"&amp;"$G"&amp;$D287)+ROUND(W287,0)))</f>
        <v>0</v>
      </c>
      <c r="Y287">
        <f t="shared" ca="1" si="115"/>
        <v>0</v>
      </c>
      <c r="Z287" cm="1">
        <f t="array" aca="1" ref="Z287" ca="1">IF(AND(W287=INT(W287),INDIRECT($C287&amp;"!"&amp;"$F"&amp;$D287)&lt;&gt;""),W287+1,ROUNDUP(W287,0))</f>
        <v>0</v>
      </c>
      <c r="AA287">
        <f t="shared" ca="1" si="116"/>
        <v>0</v>
      </c>
      <c r="AB287" t="str">
        <f t="shared" ca="1" si="117"/>
        <v>Oui</v>
      </c>
      <c r="AC287">
        <f t="shared" ca="1" si="118"/>
        <v>0</v>
      </c>
      <c r="AD287" t="str">
        <f t="shared" ca="1" si="110"/>
        <v>Oui</v>
      </c>
      <c r="AE287" t="str">
        <f t="shared" ca="1" si="119"/>
        <v/>
      </c>
      <c r="AF287" t="str">
        <f t="shared" ca="1" si="120"/>
        <v>Non</v>
      </c>
      <c r="AG287" cm="1">
        <f t="array" aca="1" ref="AG287" ca="1">IF(INDIRECT($C287&amp;"!"&amp;"$G"&amp;$D287)-INDIRECT($C287&amp;"!"&amp;"$F"&amp;$D287)&lt;=0.5,0,IF(AND(INDIRECT($C287&amp;"!"&amp;"$F"&amp;$D287)=0,INDIRECT($C286&amp;"!"&amp;"$G"&amp;$D286)=1),X287,INDIRECT($C287&amp;"!"&amp;"$F"&amp;$D287)))</f>
        <v>0</v>
      </c>
      <c r="AH287" cm="1">
        <f t="array" aca="1" ref="AH287" ca="1">IF(INDIRECT($C287&amp;"!"&amp;"$G"&amp;$D287)-INDIRECT($C287&amp;"!"&amp;"$F"&amp;$D287)&lt;=0.5,0,IF(OR(INDIRECT($C287&amp;"!"&amp;"$G"&amp;$D287)=1,AND(INDIRECT($C287&amp;"!"&amp;"$G"&amp;$D287)&lt;&gt;1,INDIRECT($C287&amp;"!"&amp;"$G"&amp;$D287)&gt;Calculs!AG287+0.5)),Calculs!AG287+0.5,INDIRECT($C287&amp;"!"&amp;"$G"&amp;$D287)+ROUND(AG287,0)))</f>
        <v>0</v>
      </c>
      <c r="AI287">
        <f t="shared" ca="1" si="121"/>
        <v>0</v>
      </c>
      <c r="AJ287" cm="1">
        <f t="array" aca="1" ref="AJ287" ca="1">IF(AND(AG287=INT(AG287),INDIRECT($C287&amp;"!"&amp;"$F"&amp;$D287)&lt;&gt;""),AG287+1,ROUNDUP(AG287,0))</f>
        <v>0</v>
      </c>
      <c r="AK287">
        <f t="shared" ca="1" si="122"/>
        <v>0</v>
      </c>
      <c r="AL287" t="str">
        <f t="shared" ca="1" si="123"/>
        <v>Oui</v>
      </c>
      <c r="AM287">
        <f t="shared" ca="1" si="124"/>
        <v>0</v>
      </c>
      <c r="AN287" t="str">
        <f t="shared" ca="1" si="111"/>
        <v>Oui</v>
      </c>
      <c r="AO287" t="str">
        <f t="shared" ca="1" si="125"/>
        <v/>
      </c>
    </row>
    <row r="288" spans="1:41" x14ac:dyDescent="0.25">
      <c r="A288">
        <v>286</v>
      </c>
      <c r="B288">
        <f ca="1">Data!E288</f>
        <v>1</v>
      </c>
      <c r="C288" t="s">
        <v>253</v>
      </c>
      <c r="D288">
        <v>18</v>
      </c>
      <c r="E288" t="str">
        <f t="shared" ca="1" si="37"/>
        <v>Non</v>
      </c>
      <c r="F288" t="str">
        <f ca="1">IF(Data!$D288&gt;=3,"Oui","Non")</f>
        <v>Non</v>
      </c>
      <c r="G288" s="4" t="str" cm="1">
        <f t="array" aca="1" ref="G288" ca="1">IF(OR(AND(Data!$E288=4,ISBLANK(INDIRECT($C288&amp;"!"&amp;"$D"&amp;$D288&amp;":$I"&amp;$D288))),$E288="Oui"),_xlfn.SWITCH(Informations!$E$10,"Oui",0.5,"Non",0.4,"Erreur"),"NA")</f>
        <v>NA</v>
      </c>
      <c r="H288" s="14" cm="1">
        <f t="array" aca="1" ref="H288" ca="1">_xlfn.SWITCH($G288,"NA",(INDIRECT($C288&amp;"!"&amp;"$E"&amp;$D288))-(INDIRECT($C288&amp;"!"&amp;"$D"&amp;$D288)),0.4,$G288,0.5,$G288,"Erreur","Erreur","Erreur")</f>
        <v>0</v>
      </c>
      <c r="I288" cm="1">
        <f t="array" aca="1" ref="I288" ca="1">IF($G288="NA",INDIRECT($C288&amp;"!"&amp;"$H"&amp;$D288)+INDIRECT($C288&amp;"!"&amp;"$I"&amp;$D288)+INDIRECT($C288&amp;"!"&amp;"$J"&amp;$D288),0)</f>
        <v>0</v>
      </c>
      <c r="J288" cm="1">
        <f t="array" aca="1" ref="J288" ca="1">IF($G288="NA",(INDIRECT($C288&amp;"!"&amp;"$K"&amp;$D288)),0)</f>
        <v>0</v>
      </c>
      <c r="K288" s="4">
        <f t="shared" ca="1" si="113"/>
        <v>0</v>
      </c>
      <c r="L288" s="3">
        <f t="shared" ca="1" si="38"/>
        <v>0</v>
      </c>
      <c r="M288" s="5" cm="1">
        <f t="array" aca="1" ref="M288" ca="1">IF((INDIRECT($C288&amp;"!"&amp;"$D"&amp;$D288))="",,_xlfn.IFS(INDIRECT($C288&amp;"!"&amp;"$E"&amp;$D288)&lt;(1/3),INDIRECT($C288&amp;"!"&amp;"$E"&amp;$D288)-INDIRECT($C288&amp;"!"&amp;"$D"&amp;$D288),INDIRECT($C288&amp;"!"&amp;"$E"&amp;$D288)&gt;=(1/3),Data!$H$3-(INDIRECT($C288&amp;"!"&amp;"$D"&amp;$D288))))+INDIRECT($C288&amp;"!"&amp;"$H"&amp;$D288)</f>
        <v>0</v>
      </c>
      <c r="N288" s="5">
        <f t="shared" ca="1" si="39"/>
        <v>0</v>
      </c>
      <c r="O288" s="6">
        <f t="shared" ca="1" si="40"/>
        <v>0</v>
      </c>
      <c r="P288" s="5" cm="1">
        <f t="array" aca="1" ref="P288" ca="1">IF((INDIRECT($C288&amp;"!"&amp;"$D"&amp;$D288))="",,_xlfn.IFS(INDIRECT($C288&amp;"!"&amp;"$D"&amp;$D288)&gt;(2/3),INDIRECT($C288&amp;"!"&amp;"$E"&amp;$D288)-INDIRECT($C288&amp;"!"&amp;"$D"&amp;$D288),INDIRECT($C288&amp;"!"&amp;"$D"&amp;$D288)&lt;=(2/3),INDIRECT($C288&amp;"!"&amp;"$E"&amp;$D288)-Data!$H$4))+INDIRECT($C288&amp;"!"&amp;"$J"&amp;$D288)</f>
        <v>0</v>
      </c>
      <c r="Q288" s="4">
        <f t="shared" ca="1" si="41"/>
        <v>0</v>
      </c>
      <c r="R288" s="6">
        <f t="shared" ca="1" si="42"/>
        <v>0</v>
      </c>
      <c r="S288" s="4">
        <f ca="1">IF(VLOOKUP(A288,Data!B:E,4)&gt;=2,K288,N288+Q288)</f>
        <v>0</v>
      </c>
      <c r="T288" s="4">
        <f ca="1">IF(VLOOKUP(A288,Data!B:E,4)&gt;=2,,K288-N288-Q288)</f>
        <v>0</v>
      </c>
      <c r="V288" t="str">
        <f t="shared" ca="1" si="114"/>
        <v>Non</v>
      </c>
      <c r="W288" cm="1">
        <f t="array" aca="1" ref="W288" ca="1">_xlfn.IFS(AND(INDIRECT($C288&amp;"!"&amp;"$G"&amp;$D288)-INDIRECT($C288&amp;"!"&amp;"$F"&amp;$D288)&lt;0.5,INDIRECT($C288&amp;"!"&amp;"$G"&amp;$D288)=1,INDIRECT($C289&amp;"!"&amp;"$F"&amp;$D289)=0),0,AND(INDIRECT($C287&amp;"!"&amp;"$G"&amp;$D287)-INDIRECT($C287&amp;"!"&amp;"$F"&amp;$D287)&lt;0.5,INDIRECT($C287&amp;"!"&amp;"$G"&amp;$D287)=1,INDIRECT($C288&amp;"!"&amp;"$F"&amp;$D288)=0),INDIRECT($C287&amp;"!"&amp;"$F"&amp;$D287),AND(INDIRECT($C287&amp;"!"&amp;"$G"&amp;$D287)-INDIRECT($C287&amp;"!"&amp;"$F"&amp;$D287)&lt;=0.5,INDIRECT($C287&amp;"!"&amp;"$G"&amp;$D287)=1,INDIRECT($C288&amp;"!"&amp;"$F"&amp;$D288)=0),Calculs!X287,AND(INDIRECT($C288&amp;"!"&amp;"$F"&amp;$D288)=0,INDIRECT($C287&amp;"!"&amp;"$G"&amp;$D287)=1),AH287,TRUE,INDIRECT($C288&amp;"!"&amp;"$F"&amp;$D288))</f>
        <v>0</v>
      </c>
      <c r="X288" cm="1">
        <f t="array" aca="1" ref="X288" ca="1">IF(AND(INDIRECT($C288&amp;"!"&amp;"$G"&amp;$D288)-INDIRECT($C288&amp;"!"&amp;"$F"&amp;$D288)&lt;0.5,INDIRECT($C288&amp;"!"&amp;"$G"&amp;$D288)=1,INDIRECT($C289&amp;"!"&amp;"$F"&amp;$D289)=0),0,IF(OR(INDIRECT($C288&amp;"!"&amp;"$G"&amp;$D288)=1,AND(INDIRECT($C288&amp;"!"&amp;"$G"&amp;$D288)&lt;&gt;1,INDIRECT($C288&amp;"!"&amp;"$G"&amp;$D288)&gt;Calculs!W288+0.5)),Calculs!W288+0.5,INDIRECT($C288&amp;"!"&amp;"$G"&amp;$D288)+ROUND(W288,0)))</f>
        <v>0</v>
      </c>
      <c r="Y288">
        <f t="shared" ca="1" si="115"/>
        <v>0</v>
      </c>
      <c r="Z288" cm="1">
        <f t="array" aca="1" ref="Z288" ca="1">IF(AND(W288=INT(W288),INDIRECT($C288&amp;"!"&amp;"$F"&amp;$D288)&lt;&gt;""),W288+1,ROUNDUP(W288,0))</f>
        <v>0</v>
      </c>
      <c r="AA288">
        <f t="shared" ca="1" si="116"/>
        <v>0</v>
      </c>
      <c r="AB288" t="str">
        <f t="shared" ca="1" si="117"/>
        <v>Oui</v>
      </c>
      <c r="AC288">
        <f t="shared" ca="1" si="118"/>
        <v>0</v>
      </c>
      <c r="AD288" t="str">
        <f t="shared" ca="1" si="110"/>
        <v>Oui</v>
      </c>
      <c r="AE288" t="str">
        <f t="shared" ca="1" si="119"/>
        <v/>
      </c>
      <c r="AF288" t="str">
        <f t="shared" ca="1" si="120"/>
        <v>Non</v>
      </c>
      <c r="AG288" cm="1">
        <f t="array" aca="1" ref="AG288" ca="1">IF(INDIRECT($C288&amp;"!"&amp;"$G"&amp;$D288)-INDIRECT($C288&amp;"!"&amp;"$F"&amp;$D288)&lt;=0.5,0,IF(AND(INDIRECT($C288&amp;"!"&amp;"$F"&amp;$D288)=0,INDIRECT($C287&amp;"!"&amp;"$G"&amp;$D287)=1),X288,INDIRECT($C288&amp;"!"&amp;"$F"&amp;$D288)))</f>
        <v>0</v>
      </c>
      <c r="AH288" cm="1">
        <f t="array" aca="1" ref="AH288" ca="1">IF(INDIRECT($C288&amp;"!"&amp;"$G"&amp;$D288)-INDIRECT($C288&amp;"!"&amp;"$F"&amp;$D288)&lt;=0.5,0,IF(OR(INDIRECT($C288&amp;"!"&amp;"$G"&amp;$D288)=1,AND(INDIRECT($C288&amp;"!"&amp;"$G"&amp;$D288)&lt;&gt;1,INDIRECT($C288&amp;"!"&amp;"$G"&amp;$D288)&gt;Calculs!AG288+0.5)),Calculs!AG288+0.5,INDIRECT($C288&amp;"!"&amp;"$G"&amp;$D288)+ROUND(AG288,0)))</f>
        <v>0</v>
      </c>
      <c r="AI288">
        <f t="shared" ca="1" si="121"/>
        <v>0</v>
      </c>
      <c r="AJ288" cm="1">
        <f t="array" aca="1" ref="AJ288" ca="1">IF(AND(AG288=INT(AG288),INDIRECT($C288&amp;"!"&amp;"$F"&amp;$D288)&lt;&gt;""),AG288+1,ROUNDUP(AG288,0))</f>
        <v>0</v>
      </c>
      <c r="AK288">
        <f t="shared" ca="1" si="122"/>
        <v>0</v>
      </c>
      <c r="AL288" t="str">
        <f t="shared" ca="1" si="123"/>
        <v>Oui</v>
      </c>
      <c r="AM288">
        <f t="shared" ca="1" si="124"/>
        <v>0</v>
      </c>
      <c r="AN288" t="str">
        <f t="shared" ca="1" si="111"/>
        <v>Oui</v>
      </c>
      <c r="AO288" t="str">
        <f t="shared" ca="1" si="125"/>
        <v/>
      </c>
    </row>
    <row r="289" spans="1:41" x14ac:dyDescent="0.25">
      <c r="A289">
        <v>287</v>
      </c>
      <c r="B289">
        <f ca="1">Data!E289</f>
        <v>2</v>
      </c>
      <c r="C289" t="s">
        <v>253</v>
      </c>
      <c r="D289">
        <v>19</v>
      </c>
      <c r="E289" t="str">
        <f t="shared" ca="1" si="37"/>
        <v>Non</v>
      </c>
      <c r="F289" t="str">
        <f ca="1">IF(Data!$D289&gt;=3,"Oui","Non")</f>
        <v>Non</v>
      </c>
      <c r="G289" s="4" t="str" cm="1">
        <f t="array" aca="1" ref="G289" ca="1">IF(OR(AND(Data!$E289=4,ISBLANK(INDIRECT($C289&amp;"!"&amp;"$D"&amp;$D289&amp;":$I"&amp;$D289))),$E289="Oui"),_xlfn.SWITCH(Informations!$E$10,"Oui",0.5,"Non",0.4,"Erreur"),"NA")</f>
        <v>NA</v>
      </c>
      <c r="H289" s="14" cm="1">
        <f t="array" aca="1" ref="H289" ca="1">_xlfn.SWITCH($G289,"NA",(INDIRECT($C289&amp;"!"&amp;"$E"&amp;$D289))-(INDIRECT($C289&amp;"!"&amp;"$D"&amp;$D289)),0.4,$G289,0.5,$G289,"Erreur","Erreur","Erreur")</f>
        <v>0</v>
      </c>
      <c r="I289" cm="1">
        <f t="array" aca="1" ref="I289" ca="1">IF($G289="NA",INDIRECT($C289&amp;"!"&amp;"$H"&amp;$D289)+INDIRECT($C289&amp;"!"&amp;"$I"&amp;$D289)+INDIRECT($C289&amp;"!"&amp;"$J"&amp;$D289),0)</f>
        <v>0</v>
      </c>
      <c r="J289" cm="1">
        <f t="array" aca="1" ref="J289" ca="1">IF($G289="NA",(INDIRECT($C289&amp;"!"&amp;"$K"&amp;$D289)),0)</f>
        <v>0</v>
      </c>
      <c r="K289" s="4">
        <f t="shared" ca="1" si="113"/>
        <v>0</v>
      </c>
      <c r="L289" s="3">
        <f t="shared" ca="1" si="38"/>
        <v>0</v>
      </c>
      <c r="M289" s="5" cm="1">
        <f t="array" aca="1" ref="M289" ca="1">IF((INDIRECT($C289&amp;"!"&amp;"$D"&amp;$D289))="",,_xlfn.IFS(INDIRECT($C289&amp;"!"&amp;"$E"&amp;$D289)&lt;(1/3),INDIRECT($C289&amp;"!"&amp;"$E"&amp;$D289)-INDIRECT($C289&amp;"!"&amp;"$D"&amp;$D289),INDIRECT($C289&amp;"!"&amp;"$E"&amp;$D289)&gt;=(1/3),Data!$H$3-(INDIRECT($C289&amp;"!"&amp;"$D"&amp;$D289))))+INDIRECT($C289&amp;"!"&amp;"$H"&amp;$D289)</f>
        <v>0</v>
      </c>
      <c r="N289" s="5">
        <f t="shared" ca="1" si="39"/>
        <v>0</v>
      </c>
      <c r="O289" s="6">
        <f t="shared" ca="1" si="40"/>
        <v>0</v>
      </c>
      <c r="P289" s="5" cm="1">
        <f t="array" aca="1" ref="P289" ca="1">IF((INDIRECT($C289&amp;"!"&amp;"$D"&amp;$D289))="",,_xlfn.IFS(INDIRECT($C289&amp;"!"&amp;"$D"&amp;$D289)&gt;(2/3),INDIRECT($C289&amp;"!"&amp;"$E"&amp;$D289)-INDIRECT($C289&amp;"!"&amp;"$D"&amp;$D289),INDIRECT($C289&amp;"!"&amp;"$D"&amp;$D289)&lt;=(2/3),INDIRECT($C289&amp;"!"&amp;"$E"&amp;$D289)-Data!$H$4))+INDIRECT($C289&amp;"!"&amp;"$J"&amp;$D289)</f>
        <v>0</v>
      </c>
      <c r="Q289" s="4">
        <f t="shared" ca="1" si="41"/>
        <v>0</v>
      </c>
      <c r="R289" s="6">
        <f t="shared" ca="1" si="42"/>
        <v>0</v>
      </c>
      <c r="S289" s="4">
        <f ca="1">IF(VLOOKUP(A289,Data!B:E,4)&gt;=2,K289,N289+Q289)</f>
        <v>0</v>
      </c>
      <c r="T289" s="4">
        <f ca="1">IF(VLOOKUP(A289,Data!B:E,4)&gt;=2,,K289-N289-Q289)</f>
        <v>0</v>
      </c>
      <c r="V289" t="str">
        <f t="shared" ca="1" si="114"/>
        <v>Non</v>
      </c>
      <c r="W289" cm="1">
        <f t="array" aca="1" ref="W289" ca="1">_xlfn.IFS(AND(INDIRECT($C289&amp;"!"&amp;"$G"&amp;$D289)-INDIRECT($C289&amp;"!"&amp;"$F"&amp;$D289)&lt;0.5,INDIRECT($C289&amp;"!"&amp;"$G"&amp;$D289)=1,INDIRECT($C290&amp;"!"&amp;"$F"&amp;$D290)=0),0,AND(INDIRECT($C288&amp;"!"&amp;"$G"&amp;$D288)-INDIRECT($C288&amp;"!"&amp;"$F"&amp;$D288)&lt;0.5,INDIRECT($C288&amp;"!"&amp;"$G"&amp;$D288)=1,INDIRECT($C289&amp;"!"&amp;"$F"&amp;$D289)=0),INDIRECT($C288&amp;"!"&amp;"$F"&amp;$D288),AND(INDIRECT($C288&amp;"!"&amp;"$G"&amp;$D288)-INDIRECT($C288&amp;"!"&amp;"$F"&amp;$D288)&lt;=0.5,INDIRECT($C288&amp;"!"&amp;"$G"&amp;$D288)=1,INDIRECT($C289&amp;"!"&amp;"$F"&amp;$D289)=0),Calculs!X288,AND(INDIRECT($C289&amp;"!"&amp;"$F"&amp;$D289)=0,INDIRECT($C288&amp;"!"&amp;"$G"&amp;$D288)=1),AH288,TRUE,INDIRECT($C289&amp;"!"&amp;"$F"&amp;$D289))</f>
        <v>0</v>
      </c>
      <c r="X289" cm="1">
        <f t="array" aca="1" ref="X289" ca="1">IF(AND(INDIRECT($C289&amp;"!"&amp;"$G"&amp;$D289)-INDIRECT($C289&amp;"!"&amp;"$F"&amp;$D289)&lt;0.5,INDIRECT($C289&amp;"!"&amp;"$G"&amp;$D289)=1,INDIRECT($C290&amp;"!"&amp;"$F"&amp;$D290)=0),0,IF(OR(INDIRECT($C289&amp;"!"&amp;"$G"&amp;$D289)=1,AND(INDIRECT($C289&amp;"!"&amp;"$G"&amp;$D289)&lt;&gt;1,INDIRECT($C289&amp;"!"&amp;"$G"&amp;$D289)&gt;Calculs!W289+0.5)),Calculs!W289+0.5,INDIRECT($C289&amp;"!"&amp;"$G"&amp;$D289)+ROUND(W289,0)))</f>
        <v>0</v>
      </c>
      <c r="Y289">
        <f t="shared" ca="1" si="115"/>
        <v>0</v>
      </c>
      <c r="Z289" cm="1">
        <f t="array" aca="1" ref="Z289" ca="1">IF(AND(W289=INT(W289),INDIRECT($C289&amp;"!"&amp;"$F"&amp;$D289)&lt;&gt;""),W289+1,ROUNDUP(W289,0))</f>
        <v>0</v>
      </c>
      <c r="AA289">
        <f t="shared" ca="1" si="116"/>
        <v>0</v>
      </c>
      <c r="AB289" t="str">
        <f t="shared" ca="1" si="117"/>
        <v>Oui</v>
      </c>
      <c r="AC289">
        <f t="shared" ca="1" si="118"/>
        <v>0</v>
      </c>
      <c r="AD289" t="str">
        <f t="shared" ca="1" si="110"/>
        <v>Oui</v>
      </c>
      <c r="AE289" t="str">
        <f t="shared" ca="1" si="119"/>
        <v/>
      </c>
      <c r="AF289" t="str">
        <f t="shared" ca="1" si="120"/>
        <v>Non</v>
      </c>
      <c r="AG289" cm="1">
        <f t="array" aca="1" ref="AG289" ca="1">IF(INDIRECT($C289&amp;"!"&amp;"$G"&amp;$D289)-INDIRECT($C289&amp;"!"&amp;"$F"&amp;$D289)&lt;=0.5,0,IF(AND(INDIRECT($C289&amp;"!"&amp;"$F"&amp;$D289)=0,INDIRECT($C288&amp;"!"&amp;"$G"&amp;$D288)=1),X289,INDIRECT($C289&amp;"!"&amp;"$F"&amp;$D289)))</f>
        <v>0</v>
      </c>
      <c r="AH289" cm="1">
        <f t="array" aca="1" ref="AH289" ca="1">IF(INDIRECT($C289&amp;"!"&amp;"$G"&amp;$D289)-INDIRECT($C289&amp;"!"&amp;"$F"&amp;$D289)&lt;=0.5,0,IF(OR(INDIRECT($C289&amp;"!"&amp;"$G"&amp;$D289)=1,AND(INDIRECT($C289&amp;"!"&amp;"$G"&amp;$D289)&lt;&gt;1,INDIRECT($C289&amp;"!"&amp;"$G"&amp;$D289)&gt;Calculs!AG289+0.5)),Calculs!AG289+0.5,INDIRECT($C289&amp;"!"&amp;"$G"&amp;$D289)+ROUND(AG289,0)))</f>
        <v>0</v>
      </c>
      <c r="AI289">
        <f t="shared" ca="1" si="121"/>
        <v>0</v>
      </c>
      <c r="AJ289" cm="1">
        <f t="array" aca="1" ref="AJ289" ca="1">IF(AND(AG289=INT(AG289),INDIRECT($C289&amp;"!"&amp;"$F"&amp;$D289)&lt;&gt;""),AG289+1,ROUNDUP(AG289,0))</f>
        <v>0</v>
      </c>
      <c r="AK289">
        <f t="shared" ca="1" si="122"/>
        <v>0</v>
      </c>
      <c r="AL289" t="str">
        <f t="shared" ca="1" si="123"/>
        <v>Oui</v>
      </c>
      <c r="AM289">
        <f t="shared" ca="1" si="124"/>
        <v>0</v>
      </c>
      <c r="AN289" t="str">
        <f t="shared" ca="1" si="111"/>
        <v>Oui</v>
      </c>
      <c r="AO289" t="str">
        <f t="shared" ca="1" si="125"/>
        <v/>
      </c>
    </row>
    <row r="290" spans="1:41" x14ac:dyDescent="0.25">
      <c r="A290">
        <v>288</v>
      </c>
      <c r="B290">
        <f ca="1">Data!E290</f>
        <v>3</v>
      </c>
      <c r="C290" t="s">
        <v>253</v>
      </c>
      <c r="D290">
        <v>20</v>
      </c>
      <c r="E290" t="str">
        <f t="shared" ca="1" si="37"/>
        <v>Non</v>
      </c>
      <c r="F290" t="str">
        <f ca="1">IF(Data!$D290&gt;=3,"Oui","Non")</f>
        <v>Non</v>
      </c>
      <c r="G290" s="4" t="str" cm="1">
        <f t="array" aca="1" ref="G290" ca="1">IF(OR(AND(Data!$E290=4,ISBLANK(INDIRECT($C290&amp;"!"&amp;"$D"&amp;$D290&amp;":$I"&amp;$D290))),$E290="Oui"),_xlfn.SWITCH(Informations!$E$10,"Oui",0.5,"Non",0.4,"Erreur"),"NA")</f>
        <v>NA</v>
      </c>
      <c r="H290" s="14" cm="1">
        <f t="array" aca="1" ref="H290" ca="1">_xlfn.SWITCH($G290,"NA",(INDIRECT($C290&amp;"!"&amp;"$E"&amp;$D290))-(INDIRECT($C290&amp;"!"&amp;"$D"&amp;$D290)),0.4,$G290,0.5,$G290,"Erreur","Erreur","Erreur")</f>
        <v>0</v>
      </c>
      <c r="I290" cm="1">
        <f t="array" aca="1" ref="I290" ca="1">IF($G290="NA",INDIRECT($C290&amp;"!"&amp;"$H"&amp;$D290)+INDIRECT($C290&amp;"!"&amp;"$I"&amp;$D290)+INDIRECT($C290&amp;"!"&amp;"$J"&amp;$D290),0)</f>
        <v>0</v>
      </c>
      <c r="J290" cm="1">
        <f t="array" aca="1" ref="J290" ca="1">IF($G290="NA",(INDIRECT($C290&amp;"!"&amp;"$K"&amp;$D290)),0)</f>
        <v>0</v>
      </c>
      <c r="K290" s="4">
        <f t="shared" ca="1" si="113"/>
        <v>0</v>
      </c>
      <c r="L290" s="3">
        <f t="shared" ca="1" si="38"/>
        <v>0</v>
      </c>
      <c r="M290" s="5" cm="1">
        <f t="array" aca="1" ref="M290" ca="1">IF((INDIRECT($C290&amp;"!"&amp;"$D"&amp;$D290))="",,_xlfn.IFS(INDIRECT($C290&amp;"!"&amp;"$E"&amp;$D290)&lt;(1/3),INDIRECT($C290&amp;"!"&amp;"$E"&amp;$D290)-INDIRECT($C290&amp;"!"&amp;"$D"&amp;$D290),INDIRECT($C290&amp;"!"&amp;"$E"&amp;$D290)&gt;=(1/3),Data!$H$3-(INDIRECT($C290&amp;"!"&amp;"$D"&amp;$D290))))+INDIRECT($C290&amp;"!"&amp;"$H"&amp;$D290)</f>
        <v>0</v>
      </c>
      <c r="N290" s="5">
        <f t="shared" ca="1" si="39"/>
        <v>0</v>
      </c>
      <c r="O290" s="6">
        <f t="shared" ca="1" si="40"/>
        <v>0</v>
      </c>
      <c r="P290" s="5" cm="1">
        <f t="array" aca="1" ref="P290" ca="1">IF((INDIRECT($C290&amp;"!"&amp;"$D"&amp;$D290))="",,_xlfn.IFS(INDIRECT($C290&amp;"!"&amp;"$D"&amp;$D290)&gt;(2/3),INDIRECT($C290&amp;"!"&amp;"$E"&amp;$D290)-INDIRECT($C290&amp;"!"&amp;"$D"&amp;$D290),INDIRECT($C290&amp;"!"&amp;"$D"&amp;$D290)&lt;=(2/3),INDIRECT($C290&amp;"!"&amp;"$E"&amp;$D290)-Data!$H$4))+INDIRECT($C290&amp;"!"&amp;"$J"&amp;$D290)</f>
        <v>0</v>
      </c>
      <c r="Q290" s="4">
        <f t="shared" ca="1" si="41"/>
        <v>0</v>
      </c>
      <c r="R290" s="6">
        <f t="shared" ca="1" si="42"/>
        <v>0</v>
      </c>
      <c r="S290" s="4">
        <f ca="1">IF(VLOOKUP(A290,Data!B:E,4)&gt;=2,K290,N290+Q290)</f>
        <v>0</v>
      </c>
      <c r="T290" s="4">
        <f ca="1">IF(VLOOKUP(A290,Data!B:E,4)&gt;=2,,K290-N290-Q290)</f>
        <v>0</v>
      </c>
      <c r="V290" t="str">
        <f t="shared" ca="1" si="114"/>
        <v>Non</v>
      </c>
      <c r="W290" cm="1">
        <f t="array" aca="1" ref="W290" ca="1">_xlfn.IFS(AND(INDIRECT($C290&amp;"!"&amp;"$G"&amp;$D290)-INDIRECT($C290&amp;"!"&amp;"$F"&amp;$D290)&lt;0.5,INDIRECT($C290&amp;"!"&amp;"$G"&amp;$D290)=1,INDIRECT($C291&amp;"!"&amp;"$F"&amp;$D291)=0),0,AND(INDIRECT($C289&amp;"!"&amp;"$G"&amp;$D289)-INDIRECT($C289&amp;"!"&amp;"$F"&amp;$D289)&lt;0.5,INDIRECT($C289&amp;"!"&amp;"$G"&amp;$D289)=1,INDIRECT($C290&amp;"!"&amp;"$F"&amp;$D290)=0),INDIRECT($C289&amp;"!"&amp;"$F"&amp;$D289),AND(INDIRECT($C289&amp;"!"&amp;"$G"&amp;$D289)-INDIRECT($C289&amp;"!"&amp;"$F"&amp;$D289)&lt;=0.5,INDIRECT($C289&amp;"!"&amp;"$G"&amp;$D289)=1,INDIRECT($C290&amp;"!"&amp;"$F"&amp;$D290)=0),Calculs!X289,AND(INDIRECT($C290&amp;"!"&amp;"$F"&amp;$D290)=0,INDIRECT($C289&amp;"!"&amp;"$G"&amp;$D289)=1),AH289,TRUE,INDIRECT($C290&amp;"!"&amp;"$F"&amp;$D290))</f>
        <v>0</v>
      </c>
      <c r="X290" cm="1">
        <f t="array" aca="1" ref="X290" ca="1">IF(AND(INDIRECT($C290&amp;"!"&amp;"$G"&amp;$D290)-INDIRECT($C290&amp;"!"&amp;"$F"&amp;$D290)&lt;0.5,INDIRECT($C290&amp;"!"&amp;"$G"&amp;$D290)=1,INDIRECT($C291&amp;"!"&amp;"$F"&amp;$D291)=0),0,IF(OR(INDIRECT($C290&amp;"!"&amp;"$G"&amp;$D290)=1,AND(INDIRECT($C290&amp;"!"&amp;"$G"&amp;$D290)&lt;&gt;1,INDIRECT($C290&amp;"!"&amp;"$G"&amp;$D290)&gt;Calculs!W290+0.5)),Calculs!W290+0.5,INDIRECT($C290&amp;"!"&amp;"$G"&amp;$D290)+ROUND(W290,0)))</f>
        <v>0</v>
      </c>
      <c r="Y290">
        <f t="shared" ca="1" si="115"/>
        <v>0</v>
      </c>
      <c r="Z290" cm="1">
        <f t="array" aca="1" ref="Z290" ca="1">IF(AND(W290=INT(W290),INDIRECT($C290&amp;"!"&amp;"$F"&amp;$D290)&lt;&gt;""),W290+1,ROUNDUP(W290,0))</f>
        <v>0</v>
      </c>
      <c r="AA290">
        <f t="shared" ca="1" si="116"/>
        <v>0</v>
      </c>
      <c r="AB290" t="str">
        <f t="shared" ca="1" si="117"/>
        <v>Oui</v>
      </c>
      <c r="AC290">
        <f t="shared" ca="1" si="118"/>
        <v>0</v>
      </c>
      <c r="AD290" t="str">
        <f t="shared" ca="1" si="110"/>
        <v>Oui</v>
      </c>
      <c r="AE290" t="str">
        <f t="shared" ca="1" si="119"/>
        <v/>
      </c>
      <c r="AF290" t="str">
        <f t="shared" ca="1" si="120"/>
        <v>Non</v>
      </c>
      <c r="AG290" cm="1">
        <f t="array" aca="1" ref="AG290" ca="1">IF(INDIRECT($C290&amp;"!"&amp;"$G"&amp;$D290)-INDIRECT($C290&amp;"!"&amp;"$F"&amp;$D290)&lt;=0.5,0,IF(AND(INDIRECT($C290&amp;"!"&amp;"$F"&amp;$D290)=0,INDIRECT($C289&amp;"!"&amp;"$G"&amp;$D289)=1),X290,INDIRECT($C290&amp;"!"&amp;"$F"&amp;$D290)))</f>
        <v>0</v>
      </c>
      <c r="AH290" cm="1">
        <f t="array" aca="1" ref="AH290" ca="1">IF(INDIRECT($C290&amp;"!"&amp;"$G"&amp;$D290)-INDIRECT($C290&amp;"!"&amp;"$F"&amp;$D290)&lt;=0.5,0,IF(OR(INDIRECT($C290&amp;"!"&amp;"$G"&amp;$D290)=1,AND(INDIRECT($C290&amp;"!"&amp;"$G"&amp;$D290)&lt;&gt;1,INDIRECT($C290&amp;"!"&amp;"$G"&amp;$D290)&gt;Calculs!AG290+0.5)),Calculs!AG290+0.5,INDIRECT($C290&amp;"!"&amp;"$G"&amp;$D290)+ROUND(AG290,0)))</f>
        <v>0</v>
      </c>
      <c r="AI290">
        <f t="shared" ca="1" si="121"/>
        <v>0</v>
      </c>
      <c r="AJ290" cm="1">
        <f t="array" aca="1" ref="AJ290" ca="1">IF(AND(AG290=INT(AG290),INDIRECT($C290&amp;"!"&amp;"$F"&amp;$D290)&lt;&gt;""),AG290+1,ROUNDUP(AG290,0))</f>
        <v>0</v>
      </c>
      <c r="AK290">
        <f t="shared" ca="1" si="122"/>
        <v>0</v>
      </c>
      <c r="AL290" t="str">
        <f t="shared" ca="1" si="123"/>
        <v>Oui</v>
      </c>
      <c r="AM290">
        <f t="shared" ca="1" si="124"/>
        <v>0</v>
      </c>
      <c r="AN290" t="str">
        <f t="shared" ca="1" si="111"/>
        <v>Oui</v>
      </c>
      <c r="AO290" t="str">
        <f t="shared" ca="1" si="125"/>
        <v/>
      </c>
    </row>
    <row r="291" spans="1:41" x14ac:dyDescent="0.25">
      <c r="A291">
        <v>289</v>
      </c>
      <c r="B291">
        <f ca="1">Data!E291</f>
        <v>1</v>
      </c>
      <c r="C291" t="s">
        <v>253</v>
      </c>
      <c r="D291">
        <v>21</v>
      </c>
      <c r="E291" t="str">
        <f t="shared" ca="1" si="37"/>
        <v>Non</v>
      </c>
      <c r="F291" t="str">
        <f ca="1">IF(Data!$D291&gt;=3,"Oui","Non")</f>
        <v>Non</v>
      </c>
      <c r="G291" s="4" t="str" cm="1">
        <f t="array" aca="1" ref="G291" ca="1">IF(OR(AND(Data!$E291=4,ISBLANK(INDIRECT($C291&amp;"!"&amp;"$D"&amp;$D291&amp;":$I"&amp;$D291))),$E291="Oui"),_xlfn.SWITCH(Informations!$E$10,"Oui",0.5,"Non",0.4,"Erreur"),"NA")</f>
        <v>NA</v>
      </c>
      <c r="H291" s="14" cm="1">
        <f t="array" aca="1" ref="H291" ca="1">_xlfn.SWITCH($G291,"NA",(INDIRECT($C291&amp;"!"&amp;"$E"&amp;$D291))-(INDIRECT($C291&amp;"!"&amp;"$D"&amp;$D291)),0.4,$G291,0.5,$G291,"Erreur","Erreur","Erreur")</f>
        <v>0</v>
      </c>
      <c r="I291" cm="1">
        <f t="array" aca="1" ref="I291" ca="1">IF($G291="NA",INDIRECT($C291&amp;"!"&amp;"$H"&amp;$D291)+INDIRECT($C291&amp;"!"&amp;"$I"&amp;$D291)+INDIRECT($C291&amp;"!"&amp;"$J"&amp;$D291),0)</f>
        <v>0</v>
      </c>
      <c r="J291" cm="1">
        <f t="array" aca="1" ref="J291" ca="1">IF($G291="NA",(INDIRECT($C291&amp;"!"&amp;"$K"&amp;$D291)),0)</f>
        <v>0</v>
      </c>
      <c r="K291" s="4">
        <f t="shared" ca="1" si="113"/>
        <v>0</v>
      </c>
      <c r="L291" s="3">
        <f t="shared" ca="1" si="38"/>
        <v>0</v>
      </c>
      <c r="M291" s="5" cm="1">
        <f t="array" aca="1" ref="M291" ca="1">IF((INDIRECT($C291&amp;"!"&amp;"$D"&amp;$D291))="",,_xlfn.IFS(INDIRECT($C291&amp;"!"&amp;"$E"&amp;$D291)&lt;(1/3),INDIRECT($C291&amp;"!"&amp;"$E"&amp;$D291)-INDIRECT($C291&amp;"!"&amp;"$D"&amp;$D291),INDIRECT($C291&amp;"!"&amp;"$E"&amp;$D291)&gt;=(1/3),Data!$H$3-(INDIRECT($C291&amp;"!"&amp;"$D"&amp;$D291))))+INDIRECT($C291&amp;"!"&amp;"$H"&amp;$D291)</f>
        <v>0</v>
      </c>
      <c r="N291" s="5">
        <f t="shared" ca="1" si="39"/>
        <v>0</v>
      </c>
      <c r="O291" s="6">
        <f t="shared" ca="1" si="40"/>
        <v>0</v>
      </c>
      <c r="P291" s="5" cm="1">
        <f t="array" aca="1" ref="P291" ca="1">IF((INDIRECT($C291&amp;"!"&amp;"$D"&amp;$D291))="",,_xlfn.IFS(INDIRECT($C291&amp;"!"&amp;"$D"&amp;$D291)&gt;(2/3),INDIRECT($C291&amp;"!"&amp;"$E"&amp;$D291)-INDIRECT($C291&amp;"!"&amp;"$D"&amp;$D291),INDIRECT($C291&amp;"!"&amp;"$D"&amp;$D291)&lt;=(2/3),INDIRECT($C291&amp;"!"&amp;"$E"&amp;$D291)-Data!$H$4))+INDIRECT($C291&amp;"!"&amp;"$J"&amp;$D291)</f>
        <v>0</v>
      </c>
      <c r="Q291" s="4">
        <f t="shared" ca="1" si="41"/>
        <v>0</v>
      </c>
      <c r="R291" s="6">
        <f t="shared" ca="1" si="42"/>
        <v>0</v>
      </c>
      <c r="S291" s="4">
        <f ca="1">IF(VLOOKUP(A291,Data!B:E,4)&gt;=2,K291,N291+Q291)</f>
        <v>0</v>
      </c>
      <c r="T291" s="4">
        <f ca="1">IF(VLOOKUP(A291,Data!B:E,4)&gt;=2,,K291-N291-Q291)</f>
        <v>0</v>
      </c>
      <c r="V291" t="str">
        <f t="shared" ca="1" si="114"/>
        <v>Non</v>
      </c>
      <c r="W291" cm="1">
        <f t="array" aca="1" ref="W291" ca="1">_xlfn.IFS(AND(INDIRECT($C291&amp;"!"&amp;"$G"&amp;$D291)-INDIRECT($C291&amp;"!"&amp;"$F"&amp;$D291)&lt;0.5,INDIRECT($C291&amp;"!"&amp;"$G"&amp;$D291)=1,INDIRECT($C292&amp;"!"&amp;"$F"&amp;$D292)=0),0,AND(INDIRECT($C290&amp;"!"&amp;"$G"&amp;$D290)-INDIRECT($C290&amp;"!"&amp;"$F"&amp;$D290)&lt;0.5,INDIRECT($C290&amp;"!"&amp;"$G"&amp;$D290)=1,INDIRECT($C291&amp;"!"&amp;"$F"&amp;$D291)=0),INDIRECT($C290&amp;"!"&amp;"$F"&amp;$D290),AND(INDIRECT($C290&amp;"!"&amp;"$G"&amp;$D290)-INDIRECT($C290&amp;"!"&amp;"$F"&amp;$D290)&lt;=0.5,INDIRECT($C290&amp;"!"&amp;"$G"&amp;$D290)=1,INDIRECT($C291&amp;"!"&amp;"$F"&amp;$D291)=0),Calculs!X290,AND(INDIRECT($C291&amp;"!"&amp;"$F"&amp;$D291)=0,INDIRECT($C290&amp;"!"&amp;"$G"&amp;$D290)=1),AH290,TRUE,INDIRECT($C291&amp;"!"&amp;"$F"&amp;$D291))</f>
        <v>0</v>
      </c>
      <c r="X291" cm="1">
        <f t="array" aca="1" ref="X291" ca="1">IF(AND(INDIRECT($C291&amp;"!"&amp;"$G"&amp;$D291)-INDIRECT($C291&amp;"!"&amp;"$F"&amp;$D291)&lt;0.5,INDIRECT($C291&amp;"!"&amp;"$G"&amp;$D291)=1,INDIRECT($C292&amp;"!"&amp;"$F"&amp;$D292)=0),0,IF(OR(INDIRECT($C291&amp;"!"&amp;"$G"&amp;$D291)=1,AND(INDIRECT($C291&amp;"!"&amp;"$G"&amp;$D291)&lt;&gt;1,INDIRECT($C291&amp;"!"&amp;"$G"&amp;$D291)&gt;Calculs!W291+0.5)),Calculs!W291+0.5,INDIRECT($C291&amp;"!"&amp;"$G"&amp;$D291)+ROUND(W291,0)))</f>
        <v>0</v>
      </c>
      <c r="Y291">
        <f t="shared" ca="1" si="115"/>
        <v>0</v>
      </c>
      <c r="Z291" cm="1">
        <f t="array" aca="1" ref="Z291" ca="1">IF(AND(W291=INT(W291),INDIRECT($C291&amp;"!"&amp;"$F"&amp;$D291)&lt;&gt;""),W291+1,ROUNDUP(W291,0))</f>
        <v>0</v>
      </c>
      <c r="AA291">
        <f t="shared" ca="1" si="116"/>
        <v>0</v>
      </c>
      <c r="AB291" t="str">
        <f t="shared" ca="1" si="117"/>
        <v>Oui</v>
      </c>
      <c r="AC291">
        <f t="shared" ca="1" si="118"/>
        <v>0</v>
      </c>
      <c r="AD291" t="str">
        <f t="shared" ca="1" si="110"/>
        <v>Oui</v>
      </c>
      <c r="AE291" t="str">
        <f t="shared" ca="1" si="119"/>
        <v/>
      </c>
      <c r="AF291" t="str">
        <f t="shared" ca="1" si="120"/>
        <v>Non</v>
      </c>
      <c r="AG291" cm="1">
        <f t="array" aca="1" ref="AG291" ca="1">IF(INDIRECT($C291&amp;"!"&amp;"$G"&amp;$D291)-INDIRECT($C291&amp;"!"&amp;"$F"&amp;$D291)&lt;=0.5,0,IF(AND(INDIRECT($C291&amp;"!"&amp;"$F"&amp;$D291)=0,INDIRECT($C290&amp;"!"&amp;"$G"&amp;$D290)=1),X291,INDIRECT($C291&amp;"!"&amp;"$F"&amp;$D291)))</f>
        <v>0</v>
      </c>
      <c r="AH291" cm="1">
        <f t="array" aca="1" ref="AH291" ca="1">IF(INDIRECT($C291&amp;"!"&amp;"$G"&amp;$D291)-INDIRECT($C291&amp;"!"&amp;"$F"&amp;$D291)&lt;=0.5,0,IF(OR(INDIRECT($C291&amp;"!"&amp;"$G"&amp;$D291)=1,AND(INDIRECT($C291&amp;"!"&amp;"$G"&amp;$D291)&lt;&gt;1,INDIRECT($C291&amp;"!"&amp;"$G"&amp;$D291)&gt;Calculs!AG291+0.5)),Calculs!AG291+0.5,INDIRECT($C291&amp;"!"&amp;"$G"&amp;$D291)+ROUND(AG291,0)))</f>
        <v>0</v>
      </c>
      <c r="AI291">
        <f t="shared" ca="1" si="121"/>
        <v>0</v>
      </c>
      <c r="AJ291" cm="1">
        <f t="array" aca="1" ref="AJ291" ca="1">IF(AND(AG291=INT(AG291),INDIRECT($C291&amp;"!"&amp;"$F"&amp;$D291)&lt;&gt;""),AG291+1,ROUNDUP(AG291,0))</f>
        <v>0</v>
      </c>
      <c r="AK291">
        <f t="shared" ca="1" si="122"/>
        <v>0</v>
      </c>
      <c r="AL291" t="str">
        <f t="shared" ca="1" si="123"/>
        <v>Oui</v>
      </c>
      <c r="AM291">
        <f t="shared" ca="1" si="124"/>
        <v>0</v>
      </c>
      <c r="AN291" t="str">
        <f t="shared" ca="1" si="111"/>
        <v>Oui</v>
      </c>
      <c r="AO291" t="str">
        <f t="shared" ca="1" si="125"/>
        <v/>
      </c>
    </row>
    <row r="292" spans="1:41" x14ac:dyDescent="0.25">
      <c r="A292">
        <v>290</v>
      </c>
      <c r="B292">
        <f ca="1">Data!E292</f>
        <v>1</v>
      </c>
      <c r="C292" t="s">
        <v>253</v>
      </c>
      <c r="D292">
        <v>22</v>
      </c>
      <c r="E292" t="str">
        <f t="shared" ca="1" si="37"/>
        <v>Non</v>
      </c>
      <c r="F292" t="str">
        <f ca="1">IF(Data!$D292&gt;=3,"Oui","Non")</f>
        <v>Non</v>
      </c>
      <c r="G292" s="4" t="str" cm="1">
        <f t="array" aca="1" ref="G292" ca="1">IF(OR(AND(Data!$E292=4,ISBLANK(INDIRECT($C292&amp;"!"&amp;"$D"&amp;$D292&amp;":$I"&amp;$D292))),$E292="Oui"),_xlfn.SWITCH(Informations!$E$10,"Oui",0.5,"Non",0.4,"Erreur"),"NA")</f>
        <v>NA</v>
      </c>
      <c r="H292" s="14" cm="1">
        <f t="array" aca="1" ref="H292" ca="1">_xlfn.SWITCH($G292,"NA",(INDIRECT($C292&amp;"!"&amp;"$E"&amp;$D292))-(INDIRECT($C292&amp;"!"&amp;"$D"&amp;$D292)),0.4,$G292,0.5,$G292,"Erreur","Erreur","Erreur")</f>
        <v>0</v>
      </c>
      <c r="I292" cm="1">
        <f t="array" aca="1" ref="I292" ca="1">IF($G292="NA",INDIRECT($C292&amp;"!"&amp;"$H"&amp;$D292)+INDIRECT($C292&amp;"!"&amp;"$I"&amp;$D292)+INDIRECT($C292&amp;"!"&amp;"$J"&amp;$D292),0)</f>
        <v>0</v>
      </c>
      <c r="J292" cm="1">
        <f t="array" aca="1" ref="J292" ca="1">IF($G292="NA",(INDIRECT($C292&amp;"!"&amp;"$K"&amp;$D292)),0)</f>
        <v>0</v>
      </c>
      <c r="K292" s="4">
        <f t="shared" ca="1" si="113"/>
        <v>0</v>
      </c>
      <c r="L292" s="3">
        <f t="shared" ca="1" si="38"/>
        <v>0</v>
      </c>
      <c r="M292" s="5" cm="1">
        <f t="array" aca="1" ref="M292" ca="1">IF((INDIRECT($C292&amp;"!"&amp;"$D"&amp;$D292))="",,_xlfn.IFS(INDIRECT($C292&amp;"!"&amp;"$E"&amp;$D292)&lt;(1/3),INDIRECT($C292&amp;"!"&amp;"$E"&amp;$D292)-INDIRECT($C292&amp;"!"&amp;"$D"&amp;$D292),INDIRECT($C292&amp;"!"&amp;"$E"&amp;$D292)&gt;=(1/3),Data!$H$3-(INDIRECT($C292&amp;"!"&amp;"$D"&amp;$D292))))+INDIRECT($C292&amp;"!"&amp;"$H"&amp;$D292)</f>
        <v>0</v>
      </c>
      <c r="N292" s="5">
        <f t="shared" ca="1" si="39"/>
        <v>0</v>
      </c>
      <c r="O292" s="6">
        <f t="shared" ca="1" si="40"/>
        <v>0</v>
      </c>
      <c r="P292" s="5" cm="1">
        <f t="array" aca="1" ref="P292" ca="1">IF((INDIRECT($C292&amp;"!"&amp;"$D"&amp;$D292))="",,_xlfn.IFS(INDIRECT($C292&amp;"!"&amp;"$D"&amp;$D292)&gt;(2/3),INDIRECT($C292&amp;"!"&amp;"$E"&amp;$D292)-INDIRECT($C292&amp;"!"&amp;"$D"&amp;$D292),INDIRECT($C292&amp;"!"&amp;"$D"&amp;$D292)&lt;=(2/3),INDIRECT($C292&amp;"!"&amp;"$E"&amp;$D292)-Data!$H$4))+INDIRECT($C292&amp;"!"&amp;"$J"&amp;$D292)</f>
        <v>0</v>
      </c>
      <c r="Q292" s="4">
        <f t="shared" ca="1" si="41"/>
        <v>0</v>
      </c>
      <c r="R292" s="6">
        <f t="shared" ca="1" si="42"/>
        <v>0</v>
      </c>
      <c r="S292" s="4">
        <f ca="1">IF(VLOOKUP(A292,Data!B:E,4)&gt;=2,K292,N292+Q292)</f>
        <v>0</v>
      </c>
      <c r="T292" s="4">
        <f ca="1">IF(VLOOKUP(A292,Data!B:E,4)&gt;=2,,K292-N292-Q292)</f>
        <v>0</v>
      </c>
      <c r="U292" s="4">
        <f t="shared" ref="U292" ca="1" si="130">SUM(K286:K292)</f>
        <v>0</v>
      </c>
      <c r="V292" t="str">
        <f t="shared" ca="1" si="114"/>
        <v>Non</v>
      </c>
      <c r="W292" cm="1">
        <f t="array" aca="1" ref="W292" ca="1">_xlfn.IFS(AND(INDIRECT($C292&amp;"!"&amp;"$G"&amp;$D292)-INDIRECT($C292&amp;"!"&amp;"$F"&amp;$D292)&lt;0.5,INDIRECT($C292&amp;"!"&amp;"$G"&amp;$D292)=1,INDIRECT($C293&amp;"!"&amp;"$F"&amp;$D293)=0),0,AND(INDIRECT($C291&amp;"!"&amp;"$G"&amp;$D291)-INDIRECT($C291&amp;"!"&amp;"$F"&amp;$D291)&lt;0.5,INDIRECT($C291&amp;"!"&amp;"$G"&amp;$D291)=1,INDIRECT($C292&amp;"!"&amp;"$F"&amp;$D292)=0),INDIRECT($C291&amp;"!"&amp;"$F"&amp;$D291),AND(INDIRECT($C291&amp;"!"&amp;"$G"&amp;$D291)-INDIRECT($C291&amp;"!"&amp;"$F"&amp;$D291)&lt;=0.5,INDIRECT($C291&amp;"!"&amp;"$G"&amp;$D291)=1,INDIRECT($C292&amp;"!"&amp;"$F"&amp;$D292)=0),Calculs!X291,AND(INDIRECT($C292&amp;"!"&amp;"$F"&amp;$D292)=0,INDIRECT($C291&amp;"!"&amp;"$G"&amp;$D291)=1),AH291,TRUE,INDIRECT($C292&amp;"!"&amp;"$F"&amp;$D292))</f>
        <v>0</v>
      </c>
      <c r="X292" cm="1">
        <f t="array" aca="1" ref="X292" ca="1">IF(AND(INDIRECT($C292&amp;"!"&amp;"$G"&amp;$D292)-INDIRECT($C292&amp;"!"&amp;"$F"&amp;$D292)&lt;0.5,INDIRECT($C292&amp;"!"&amp;"$G"&amp;$D292)=1,INDIRECT($C293&amp;"!"&amp;"$F"&amp;$D293)=0),0,IF(OR(INDIRECT($C292&amp;"!"&amp;"$G"&amp;$D292)=1,AND(INDIRECT($C292&amp;"!"&amp;"$G"&amp;$D292)&lt;&gt;1,INDIRECT($C292&amp;"!"&amp;"$G"&amp;$D292)&gt;Calculs!W292+0.5)),Calculs!W292+0.5,INDIRECT($C292&amp;"!"&amp;"$G"&amp;$D292)+ROUND(W292,0)))</f>
        <v>0</v>
      </c>
      <c r="Y292">
        <f t="shared" ca="1" si="115"/>
        <v>0</v>
      </c>
      <c r="Z292" cm="1">
        <f t="array" aca="1" ref="Z292" ca="1">IF(AND(W292=INT(W292),INDIRECT($C292&amp;"!"&amp;"$F"&amp;$D292)&lt;&gt;""),W292+1,ROUNDUP(W292,0))</f>
        <v>0</v>
      </c>
      <c r="AA292">
        <f t="shared" ca="1" si="116"/>
        <v>0</v>
      </c>
      <c r="AB292" t="str">
        <f t="shared" ca="1" si="117"/>
        <v>Oui</v>
      </c>
      <c r="AC292">
        <f t="shared" ca="1" si="118"/>
        <v>0</v>
      </c>
      <c r="AD292" t="str">
        <f t="shared" ca="1" si="110"/>
        <v>Oui</v>
      </c>
      <c r="AE292" t="str">
        <f t="shared" ca="1" si="119"/>
        <v/>
      </c>
      <c r="AF292" t="str">
        <f t="shared" ca="1" si="120"/>
        <v>Non</v>
      </c>
      <c r="AG292" cm="1">
        <f t="array" aca="1" ref="AG292" ca="1">IF(INDIRECT($C292&amp;"!"&amp;"$G"&amp;$D292)-INDIRECT($C292&amp;"!"&amp;"$F"&amp;$D292)&lt;=0.5,0,IF(AND(INDIRECT($C292&amp;"!"&amp;"$F"&amp;$D292)=0,INDIRECT($C291&amp;"!"&amp;"$G"&amp;$D291)=1),X292,INDIRECT($C292&amp;"!"&amp;"$F"&amp;$D292)))</f>
        <v>0</v>
      </c>
      <c r="AH292" cm="1">
        <f t="array" aca="1" ref="AH292" ca="1">IF(INDIRECT($C292&amp;"!"&amp;"$G"&amp;$D292)-INDIRECT($C292&amp;"!"&amp;"$F"&amp;$D292)&lt;=0.5,0,IF(OR(INDIRECT($C292&amp;"!"&amp;"$G"&amp;$D292)=1,AND(INDIRECT($C292&amp;"!"&amp;"$G"&amp;$D292)&lt;&gt;1,INDIRECT($C292&amp;"!"&amp;"$G"&amp;$D292)&gt;Calculs!AG292+0.5)),Calculs!AG292+0.5,INDIRECT($C292&amp;"!"&amp;"$G"&amp;$D292)+ROUND(AG292,0)))</f>
        <v>0</v>
      </c>
      <c r="AI292">
        <f t="shared" ca="1" si="121"/>
        <v>0</v>
      </c>
      <c r="AJ292" cm="1">
        <f t="array" aca="1" ref="AJ292" ca="1">IF(AND(AG292=INT(AG292),INDIRECT($C292&amp;"!"&amp;"$F"&amp;$D292)&lt;&gt;""),AG292+1,ROUNDUP(AG292,0))</f>
        <v>0</v>
      </c>
      <c r="AK292">
        <f t="shared" ca="1" si="122"/>
        <v>0</v>
      </c>
      <c r="AL292" t="str">
        <f t="shared" ca="1" si="123"/>
        <v>Oui</v>
      </c>
      <c r="AM292">
        <f t="shared" ca="1" si="124"/>
        <v>0</v>
      </c>
      <c r="AN292" t="str">
        <f t="shared" ca="1" si="111"/>
        <v>Oui</v>
      </c>
      <c r="AO292" t="str">
        <f t="shared" ca="1" si="125"/>
        <v/>
      </c>
    </row>
    <row r="293" spans="1:41" x14ac:dyDescent="0.25">
      <c r="A293">
        <v>291</v>
      </c>
      <c r="B293">
        <f ca="1">Data!E293</f>
        <v>1</v>
      </c>
      <c r="C293" t="s">
        <v>253</v>
      </c>
      <c r="D293">
        <v>23</v>
      </c>
      <c r="E293" t="str">
        <f t="shared" ca="1" si="37"/>
        <v>Non</v>
      </c>
      <c r="F293" t="str">
        <f ca="1">IF(Data!$D293&gt;=3,"Oui","Non")</f>
        <v>Non</v>
      </c>
      <c r="G293" s="4" t="str" cm="1">
        <f t="array" aca="1" ref="G293" ca="1">IF(OR(AND(Data!$E293=4,ISBLANK(INDIRECT($C293&amp;"!"&amp;"$D"&amp;$D293&amp;":$I"&amp;$D293))),$E293="Oui"),_xlfn.SWITCH(Informations!$E$10,"Oui",0.5,"Non",0.4,"Erreur"),"NA")</f>
        <v>NA</v>
      </c>
      <c r="H293" s="14" cm="1">
        <f t="array" aca="1" ref="H293" ca="1">_xlfn.SWITCH($G293,"NA",(INDIRECT($C293&amp;"!"&amp;"$E"&amp;$D293))-(INDIRECT($C293&amp;"!"&amp;"$D"&amp;$D293)),0.4,$G293,0.5,$G293,"Erreur","Erreur","Erreur")</f>
        <v>0</v>
      </c>
      <c r="I293" cm="1">
        <f t="array" aca="1" ref="I293" ca="1">IF($G293="NA",INDIRECT($C293&amp;"!"&amp;"$H"&amp;$D293)+INDIRECT($C293&amp;"!"&amp;"$I"&amp;$D293)+INDIRECT($C293&amp;"!"&amp;"$J"&amp;$D293),0)</f>
        <v>0</v>
      </c>
      <c r="J293" cm="1">
        <f t="array" aca="1" ref="J293" ca="1">IF($G293="NA",(INDIRECT($C293&amp;"!"&amp;"$K"&amp;$D293)),0)</f>
        <v>0</v>
      </c>
      <c r="K293" s="4">
        <f t="shared" ca="1" si="113"/>
        <v>0</v>
      </c>
      <c r="L293" s="3">
        <f t="shared" ca="1" si="38"/>
        <v>0</v>
      </c>
      <c r="M293" s="5" cm="1">
        <f t="array" aca="1" ref="M293" ca="1">IF((INDIRECT($C293&amp;"!"&amp;"$D"&amp;$D293))="",,_xlfn.IFS(INDIRECT($C293&amp;"!"&amp;"$E"&amp;$D293)&lt;(1/3),INDIRECT($C293&amp;"!"&amp;"$E"&amp;$D293)-INDIRECT($C293&amp;"!"&amp;"$D"&amp;$D293),INDIRECT($C293&amp;"!"&amp;"$E"&amp;$D293)&gt;=(1/3),Data!$H$3-(INDIRECT($C293&amp;"!"&amp;"$D"&amp;$D293))))+INDIRECT($C293&amp;"!"&amp;"$H"&amp;$D293)</f>
        <v>0</v>
      </c>
      <c r="N293" s="5">
        <f t="shared" ca="1" si="39"/>
        <v>0</v>
      </c>
      <c r="O293" s="6">
        <f t="shared" ca="1" si="40"/>
        <v>0</v>
      </c>
      <c r="P293" s="5" cm="1">
        <f t="array" aca="1" ref="P293" ca="1">IF((INDIRECT($C293&amp;"!"&amp;"$D"&amp;$D293))="",,_xlfn.IFS(INDIRECT($C293&amp;"!"&amp;"$D"&amp;$D293)&gt;(2/3),INDIRECT($C293&amp;"!"&amp;"$E"&amp;$D293)-INDIRECT($C293&amp;"!"&amp;"$D"&amp;$D293),INDIRECT($C293&amp;"!"&amp;"$D"&amp;$D293)&lt;=(2/3),INDIRECT($C293&amp;"!"&amp;"$E"&amp;$D293)-Data!$H$4))+INDIRECT($C293&amp;"!"&amp;"$J"&amp;$D293)</f>
        <v>0</v>
      </c>
      <c r="Q293" s="4">
        <f t="shared" ca="1" si="41"/>
        <v>0</v>
      </c>
      <c r="R293" s="6">
        <f t="shared" ca="1" si="42"/>
        <v>0</v>
      </c>
      <c r="S293" s="4">
        <f ca="1">IF(VLOOKUP(A293,Data!B:E,4)&gt;=2,K293,N293+Q293)</f>
        <v>0</v>
      </c>
      <c r="T293" s="4">
        <f ca="1">IF(VLOOKUP(A293,Data!B:E,4)&gt;=2,,K293-N293-Q293)</f>
        <v>0</v>
      </c>
      <c r="V293" t="str">
        <f t="shared" ca="1" si="114"/>
        <v>Non</v>
      </c>
      <c r="W293" cm="1">
        <f t="array" aca="1" ref="W293" ca="1">_xlfn.IFS(AND(INDIRECT($C293&amp;"!"&amp;"$G"&amp;$D293)-INDIRECT($C293&amp;"!"&amp;"$F"&amp;$D293)&lt;0.5,INDIRECT($C293&amp;"!"&amp;"$G"&amp;$D293)=1,INDIRECT($C294&amp;"!"&amp;"$F"&amp;$D294)=0),0,AND(INDIRECT($C292&amp;"!"&amp;"$G"&amp;$D292)-INDIRECT($C292&amp;"!"&amp;"$F"&amp;$D292)&lt;0.5,INDIRECT($C292&amp;"!"&amp;"$G"&amp;$D292)=1,INDIRECT($C293&amp;"!"&amp;"$F"&amp;$D293)=0),INDIRECT($C292&amp;"!"&amp;"$F"&amp;$D292),AND(INDIRECT($C292&amp;"!"&amp;"$G"&amp;$D292)-INDIRECT($C292&amp;"!"&amp;"$F"&amp;$D292)&lt;=0.5,INDIRECT($C292&amp;"!"&amp;"$G"&amp;$D292)=1,INDIRECT($C293&amp;"!"&amp;"$F"&amp;$D293)=0),Calculs!X292,AND(INDIRECT($C293&amp;"!"&amp;"$F"&amp;$D293)=0,INDIRECT($C292&amp;"!"&amp;"$G"&amp;$D292)=1),AH292,TRUE,INDIRECT($C293&amp;"!"&amp;"$F"&amp;$D293))</f>
        <v>0</v>
      </c>
      <c r="X293" cm="1">
        <f t="array" aca="1" ref="X293" ca="1">IF(AND(INDIRECT($C293&amp;"!"&amp;"$G"&amp;$D293)-INDIRECT($C293&amp;"!"&amp;"$F"&amp;$D293)&lt;0.5,INDIRECT($C293&amp;"!"&amp;"$G"&amp;$D293)=1,INDIRECT($C294&amp;"!"&amp;"$F"&amp;$D294)=0),0,IF(OR(INDIRECT($C293&amp;"!"&amp;"$G"&amp;$D293)=1,AND(INDIRECT($C293&amp;"!"&amp;"$G"&amp;$D293)&lt;&gt;1,INDIRECT($C293&amp;"!"&amp;"$G"&amp;$D293)&gt;Calculs!W293+0.5)),Calculs!W293+0.5,INDIRECT($C293&amp;"!"&amp;"$G"&amp;$D293)+ROUND(W293,0)))</f>
        <v>0</v>
      </c>
      <c r="Y293">
        <f t="shared" ca="1" si="115"/>
        <v>0</v>
      </c>
      <c r="Z293" cm="1">
        <f t="array" aca="1" ref="Z293" ca="1">IF(AND(W293=INT(W293),INDIRECT($C293&amp;"!"&amp;"$F"&amp;$D293)&lt;&gt;""),W293+1,ROUNDUP(W293,0))</f>
        <v>0</v>
      </c>
      <c r="AA293">
        <f t="shared" ca="1" si="116"/>
        <v>0</v>
      </c>
      <c r="AB293" t="str">
        <f t="shared" ca="1" si="117"/>
        <v>Oui</v>
      </c>
      <c r="AC293">
        <f t="shared" ca="1" si="118"/>
        <v>0</v>
      </c>
      <c r="AD293" t="str">
        <f t="shared" ca="1" si="110"/>
        <v>Oui</v>
      </c>
      <c r="AE293" t="str">
        <f t="shared" ca="1" si="119"/>
        <v/>
      </c>
      <c r="AF293" t="str">
        <f t="shared" ca="1" si="120"/>
        <v>Non</v>
      </c>
      <c r="AG293" cm="1">
        <f t="array" aca="1" ref="AG293" ca="1">IF(INDIRECT($C293&amp;"!"&amp;"$G"&amp;$D293)-INDIRECT($C293&amp;"!"&amp;"$F"&amp;$D293)&lt;=0.5,0,IF(AND(INDIRECT($C293&amp;"!"&amp;"$F"&amp;$D293)=0,INDIRECT($C292&amp;"!"&amp;"$G"&amp;$D292)=1),X293,INDIRECT($C293&amp;"!"&amp;"$F"&amp;$D293)))</f>
        <v>0</v>
      </c>
      <c r="AH293" cm="1">
        <f t="array" aca="1" ref="AH293" ca="1">IF(INDIRECT($C293&amp;"!"&amp;"$G"&amp;$D293)-INDIRECT($C293&amp;"!"&amp;"$F"&amp;$D293)&lt;=0.5,0,IF(OR(INDIRECT($C293&amp;"!"&amp;"$G"&amp;$D293)=1,AND(INDIRECT($C293&amp;"!"&amp;"$G"&amp;$D293)&lt;&gt;1,INDIRECT($C293&amp;"!"&amp;"$G"&amp;$D293)&gt;Calculs!AG293+0.5)),Calculs!AG293+0.5,INDIRECT($C293&amp;"!"&amp;"$G"&amp;$D293)+ROUND(AG293,0)))</f>
        <v>0</v>
      </c>
      <c r="AI293">
        <f t="shared" ca="1" si="121"/>
        <v>0</v>
      </c>
      <c r="AJ293" cm="1">
        <f t="array" aca="1" ref="AJ293" ca="1">IF(AND(AG293=INT(AG293),INDIRECT($C293&amp;"!"&amp;"$F"&amp;$D293)&lt;&gt;""),AG293+1,ROUNDUP(AG293,0))</f>
        <v>0</v>
      </c>
      <c r="AK293">
        <f t="shared" ca="1" si="122"/>
        <v>0</v>
      </c>
      <c r="AL293" t="str">
        <f t="shared" ca="1" si="123"/>
        <v>Oui</v>
      </c>
      <c r="AM293">
        <f t="shared" ca="1" si="124"/>
        <v>0</v>
      </c>
      <c r="AN293" t="str">
        <f t="shared" ca="1" si="111"/>
        <v>Oui</v>
      </c>
      <c r="AO293" t="str">
        <f t="shared" ca="1" si="125"/>
        <v/>
      </c>
    </row>
    <row r="294" spans="1:41" x14ac:dyDescent="0.25">
      <c r="A294">
        <v>292</v>
      </c>
      <c r="B294">
        <f ca="1">Data!E294</f>
        <v>4</v>
      </c>
      <c r="C294" t="s">
        <v>253</v>
      </c>
      <c r="D294">
        <v>24</v>
      </c>
      <c r="E294" t="str">
        <f t="shared" ca="1" si="37"/>
        <v>Non</v>
      </c>
      <c r="F294" t="str">
        <f ca="1">IF(Data!$D294&gt;=3,"Oui","Non")</f>
        <v>Oui</v>
      </c>
      <c r="G294" s="4" t="str" cm="1">
        <f t="array" aca="1" ref="G294" ca="1">IF(OR(AND(Data!$E294=4,ISBLANK(INDIRECT($C294&amp;"!"&amp;"$D"&amp;$D294&amp;":$I"&amp;$D294))),$E294="Oui"),_xlfn.SWITCH(Informations!$E$10,"Oui",0.5,"Non",0.4,"Erreur"),"NA")</f>
        <v>Erreur</v>
      </c>
      <c r="H294" s="14" t="str" cm="1">
        <f t="array" aca="1" ref="H294" ca="1">_xlfn.SWITCH($G294,"NA",(INDIRECT($C294&amp;"!"&amp;"$E"&amp;$D294))-(INDIRECT($C294&amp;"!"&amp;"$D"&amp;$D294)),0.4,$G294,0.5,$G294,"Erreur","Erreur","Erreur")</f>
        <v>Erreur</v>
      </c>
      <c r="I294" cm="1">
        <f t="array" aca="1" ref="I294" ca="1">IF($G294="NA",INDIRECT($C294&amp;"!"&amp;"$H"&amp;$D294)+INDIRECT($C294&amp;"!"&amp;"$I"&amp;$D294)+INDIRECT($C294&amp;"!"&amp;"$J"&amp;$D294),0)</f>
        <v>0</v>
      </c>
      <c r="J294" cm="1">
        <f t="array" aca="1" ref="J294" ca="1">IF($G294="NA",(INDIRECT($C294&amp;"!"&amp;"$K"&amp;$D294)),0)</f>
        <v>0</v>
      </c>
      <c r="K294" s="4">
        <f t="shared" ca="1" si="113"/>
        <v>0</v>
      </c>
      <c r="L294" s="3">
        <f t="shared" ca="1" si="38"/>
        <v>0</v>
      </c>
      <c r="M294" s="5" cm="1">
        <f t="array" aca="1" ref="M294" ca="1">IF((INDIRECT($C294&amp;"!"&amp;"$D"&amp;$D294))="",,_xlfn.IFS(INDIRECT($C294&amp;"!"&amp;"$E"&amp;$D294)&lt;(1/3),INDIRECT($C294&amp;"!"&amp;"$E"&amp;$D294)-INDIRECT($C294&amp;"!"&amp;"$D"&amp;$D294),INDIRECT($C294&amp;"!"&amp;"$E"&amp;$D294)&gt;=(1/3),Data!$H$3-(INDIRECT($C294&amp;"!"&amp;"$D"&amp;$D294))))+INDIRECT($C294&amp;"!"&amp;"$H"&amp;$D294)</f>
        <v>0</v>
      </c>
      <c r="N294" s="5">
        <f t="shared" ca="1" si="39"/>
        <v>0</v>
      </c>
      <c r="O294" s="6">
        <f t="shared" ca="1" si="40"/>
        <v>0</v>
      </c>
      <c r="P294" s="5" cm="1">
        <f t="array" aca="1" ref="P294" ca="1">IF((INDIRECT($C294&amp;"!"&amp;"$D"&amp;$D294))="",,_xlfn.IFS(INDIRECT($C294&amp;"!"&amp;"$D"&amp;$D294)&gt;(2/3),INDIRECT($C294&amp;"!"&amp;"$E"&amp;$D294)-INDIRECT($C294&amp;"!"&amp;"$D"&amp;$D294),INDIRECT($C294&amp;"!"&amp;"$D"&amp;$D294)&lt;=(2/3),INDIRECT($C294&amp;"!"&amp;"$E"&amp;$D294)-Data!$H$4))+INDIRECT($C294&amp;"!"&amp;"$J"&amp;$D294)</f>
        <v>0</v>
      </c>
      <c r="Q294" s="4">
        <f t="shared" ca="1" si="41"/>
        <v>0</v>
      </c>
      <c r="R294" s="6">
        <f t="shared" ca="1" si="42"/>
        <v>0</v>
      </c>
      <c r="S294" s="4">
        <f ca="1">IF(VLOOKUP(A294,Data!B:E,4)&gt;=2,K294,N294+Q294)</f>
        <v>0</v>
      </c>
      <c r="T294" s="4">
        <f ca="1">IF(VLOOKUP(A294,Data!B:E,4)&gt;=2,,K294-N294-Q294)</f>
        <v>0</v>
      </c>
      <c r="V294" t="str">
        <f t="shared" ca="1" si="114"/>
        <v>Non</v>
      </c>
      <c r="W294" cm="1">
        <f t="array" aca="1" ref="W294" ca="1">_xlfn.IFS(AND(INDIRECT($C294&amp;"!"&amp;"$G"&amp;$D294)-INDIRECT($C294&amp;"!"&amp;"$F"&amp;$D294)&lt;0.5,INDIRECT($C294&amp;"!"&amp;"$G"&amp;$D294)=1,INDIRECT($C295&amp;"!"&amp;"$F"&amp;$D295)=0),0,AND(INDIRECT($C293&amp;"!"&amp;"$G"&amp;$D293)-INDIRECT($C293&amp;"!"&amp;"$F"&amp;$D293)&lt;0.5,INDIRECT($C293&amp;"!"&amp;"$G"&amp;$D293)=1,INDIRECT($C294&amp;"!"&amp;"$F"&amp;$D294)=0),INDIRECT($C293&amp;"!"&amp;"$F"&amp;$D293),AND(INDIRECT($C293&amp;"!"&amp;"$G"&amp;$D293)-INDIRECT($C293&amp;"!"&amp;"$F"&amp;$D293)&lt;=0.5,INDIRECT($C293&amp;"!"&amp;"$G"&amp;$D293)=1,INDIRECT($C294&amp;"!"&amp;"$F"&amp;$D294)=0),Calculs!X293,AND(INDIRECT($C294&amp;"!"&amp;"$F"&amp;$D294)=0,INDIRECT($C293&amp;"!"&amp;"$G"&amp;$D293)=1),AH293,TRUE,INDIRECT($C294&amp;"!"&amp;"$F"&amp;$D294))</f>
        <v>0</v>
      </c>
      <c r="X294" cm="1">
        <f t="array" aca="1" ref="X294" ca="1">IF(AND(INDIRECT($C294&amp;"!"&amp;"$G"&amp;$D294)-INDIRECT($C294&amp;"!"&amp;"$F"&amp;$D294)&lt;0.5,INDIRECT($C294&amp;"!"&amp;"$G"&amp;$D294)=1,INDIRECT($C295&amp;"!"&amp;"$F"&amp;$D295)=0),0,IF(OR(INDIRECT($C294&amp;"!"&amp;"$G"&amp;$D294)=1,AND(INDIRECT($C294&amp;"!"&amp;"$G"&amp;$D294)&lt;&gt;1,INDIRECT($C294&amp;"!"&amp;"$G"&amp;$D294)&gt;Calculs!W294+0.5)),Calculs!W294+0.5,INDIRECT($C294&amp;"!"&amp;"$G"&amp;$D294)+ROUND(W294,0)))</f>
        <v>0</v>
      </c>
      <c r="Y294">
        <f t="shared" ca="1" si="115"/>
        <v>0</v>
      </c>
      <c r="Z294" cm="1">
        <f t="array" aca="1" ref="Z294" ca="1">IF(AND(W294=INT(W294),INDIRECT($C294&amp;"!"&amp;"$F"&amp;$D294)&lt;&gt;""),W294+1,ROUNDUP(W294,0))</f>
        <v>0</v>
      </c>
      <c r="AA294">
        <f t="shared" ca="1" si="116"/>
        <v>0</v>
      </c>
      <c r="AB294" t="str">
        <f t="shared" ca="1" si="117"/>
        <v>Oui</v>
      </c>
      <c r="AC294">
        <f t="shared" ca="1" si="118"/>
        <v>0</v>
      </c>
      <c r="AD294" t="str">
        <f t="shared" ca="1" si="110"/>
        <v>Oui</v>
      </c>
      <c r="AE294" t="str">
        <f t="shared" ca="1" si="119"/>
        <v/>
      </c>
      <c r="AF294" t="str">
        <f t="shared" ca="1" si="120"/>
        <v>Non</v>
      </c>
      <c r="AG294" cm="1">
        <f t="array" aca="1" ref="AG294" ca="1">IF(INDIRECT($C294&amp;"!"&amp;"$G"&amp;$D294)-INDIRECT($C294&amp;"!"&amp;"$F"&amp;$D294)&lt;=0.5,0,IF(AND(INDIRECT($C294&amp;"!"&amp;"$F"&amp;$D294)=0,INDIRECT($C293&amp;"!"&amp;"$G"&amp;$D293)=1),X294,INDIRECT($C294&amp;"!"&amp;"$F"&amp;$D294)))</f>
        <v>0</v>
      </c>
      <c r="AH294" cm="1">
        <f t="array" aca="1" ref="AH294" ca="1">IF(INDIRECT($C294&amp;"!"&amp;"$G"&amp;$D294)-INDIRECT($C294&amp;"!"&amp;"$F"&amp;$D294)&lt;=0.5,0,IF(OR(INDIRECT($C294&amp;"!"&amp;"$G"&amp;$D294)=1,AND(INDIRECT($C294&amp;"!"&amp;"$G"&amp;$D294)&lt;&gt;1,INDIRECT($C294&amp;"!"&amp;"$G"&amp;$D294)&gt;Calculs!AG294+0.5)),Calculs!AG294+0.5,INDIRECT($C294&amp;"!"&amp;"$G"&amp;$D294)+ROUND(AG294,0)))</f>
        <v>0</v>
      </c>
      <c r="AI294">
        <f t="shared" ca="1" si="121"/>
        <v>0</v>
      </c>
      <c r="AJ294" cm="1">
        <f t="array" aca="1" ref="AJ294" ca="1">IF(AND(AG294=INT(AG294),INDIRECT($C294&amp;"!"&amp;"$F"&amp;$D294)&lt;&gt;""),AG294+1,ROUNDUP(AG294,0))</f>
        <v>0</v>
      </c>
      <c r="AK294">
        <f t="shared" ca="1" si="122"/>
        <v>0</v>
      </c>
      <c r="AL294" t="str">
        <f t="shared" ca="1" si="123"/>
        <v>Oui</v>
      </c>
      <c r="AM294">
        <f t="shared" ca="1" si="124"/>
        <v>0</v>
      </c>
      <c r="AN294" t="str">
        <f t="shared" ca="1" si="111"/>
        <v>Oui</v>
      </c>
      <c r="AO294" t="str">
        <f t="shared" ca="1" si="125"/>
        <v/>
      </c>
    </row>
    <row r="295" spans="1:41" x14ac:dyDescent="0.25">
      <c r="A295">
        <v>293</v>
      </c>
      <c r="B295">
        <f ca="1">Data!E295</f>
        <v>1</v>
      </c>
      <c r="C295" t="s">
        <v>253</v>
      </c>
      <c r="D295">
        <v>25</v>
      </c>
      <c r="E295" t="str">
        <f t="shared" ca="1" si="37"/>
        <v>Non</v>
      </c>
      <c r="F295" t="str">
        <f ca="1">IF(Data!$D295&gt;=3,"Oui","Non")</f>
        <v>Non</v>
      </c>
      <c r="G295" s="4" t="str" cm="1">
        <f t="array" aca="1" ref="G295" ca="1">IF(OR(AND(Data!$E295=4,ISBLANK(INDIRECT($C295&amp;"!"&amp;"$D"&amp;$D295&amp;":$I"&amp;$D295))),$E295="Oui"),_xlfn.SWITCH(Informations!$E$10,"Oui",0.5,"Non",0.4,"Erreur"),"NA")</f>
        <v>NA</v>
      </c>
      <c r="H295" s="14" cm="1">
        <f t="array" aca="1" ref="H295" ca="1">_xlfn.SWITCH($G295,"NA",(INDIRECT($C295&amp;"!"&amp;"$E"&amp;$D295))-(INDIRECT($C295&amp;"!"&amp;"$D"&amp;$D295)),0.4,$G295,0.5,$G295,"Erreur","Erreur","Erreur")</f>
        <v>0</v>
      </c>
      <c r="I295" cm="1">
        <f t="array" aca="1" ref="I295" ca="1">IF($G295="NA",INDIRECT($C295&amp;"!"&amp;"$H"&amp;$D295)+INDIRECT($C295&amp;"!"&amp;"$I"&amp;$D295)+INDIRECT($C295&amp;"!"&amp;"$J"&amp;$D295),0)</f>
        <v>0</v>
      </c>
      <c r="J295" cm="1">
        <f t="array" aca="1" ref="J295" ca="1">IF($G295="NA",(INDIRECT($C295&amp;"!"&amp;"$K"&amp;$D295)),0)</f>
        <v>0</v>
      </c>
      <c r="K295" s="4">
        <f t="shared" ca="1" si="113"/>
        <v>0</v>
      </c>
      <c r="L295" s="3">
        <f t="shared" ca="1" si="38"/>
        <v>0</v>
      </c>
      <c r="M295" s="5" cm="1">
        <f t="array" aca="1" ref="M295" ca="1">IF((INDIRECT($C295&amp;"!"&amp;"$D"&amp;$D295))="",,_xlfn.IFS(INDIRECT($C295&amp;"!"&amp;"$E"&amp;$D295)&lt;(1/3),INDIRECT($C295&amp;"!"&amp;"$E"&amp;$D295)-INDIRECT($C295&amp;"!"&amp;"$D"&amp;$D295),INDIRECT($C295&amp;"!"&amp;"$E"&amp;$D295)&gt;=(1/3),Data!$H$3-(INDIRECT($C295&amp;"!"&amp;"$D"&amp;$D295))))+INDIRECT($C295&amp;"!"&amp;"$H"&amp;$D295)</f>
        <v>0</v>
      </c>
      <c r="N295" s="5">
        <f t="shared" ca="1" si="39"/>
        <v>0</v>
      </c>
      <c r="O295" s="6">
        <f t="shared" ca="1" si="40"/>
        <v>0</v>
      </c>
      <c r="P295" s="5" cm="1">
        <f t="array" aca="1" ref="P295" ca="1">IF((INDIRECT($C295&amp;"!"&amp;"$D"&amp;$D295))="",,_xlfn.IFS(INDIRECT($C295&amp;"!"&amp;"$D"&amp;$D295)&gt;(2/3),INDIRECT($C295&amp;"!"&amp;"$E"&amp;$D295)-INDIRECT($C295&amp;"!"&amp;"$D"&amp;$D295),INDIRECT($C295&amp;"!"&amp;"$D"&amp;$D295)&lt;=(2/3),INDIRECT($C295&amp;"!"&amp;"$E"&amp;$D295)-Data!$H$4))+INDIRECT($C295&amp;"!"&amp;"$J"&amp;$D295)</f>
        <v>0</v>
      </c>
      <c r="Q295" s="4">
        <f t="shared" ca="1" si="41"/>
        <v>0</v>
      </c>
      <c r="R295" s="6">
        <f t="shared" ca="1" si="42"/>
        <v>0</v>
      </c>
      <c r="S295" s="4">
        <f ca="1">IF(VLOOKUP(A295,Data!B:E,4)&gt;=2,K295,N295+Q295)</f>
        <v>0</v>
      </c>
      <c r="T295" s="4">
        <f ca="1">IF(VLOOKUP(A295,Data!B:E,4)&gt;=2,,K295-N295-Q295)</f>
        <v>0</v>
      </c>
      <c r="V295" t="str">
        <f t="shared" ca="1" si="114"/>
        <v>Non</v>
      </c>
      <c r="W295" cm="1">
        <f t="array" aca="1" ref="W295" ca="1">_xlfn.IFS(AND(INDIRECT($C295&amp;"!"&amp;"$G"&amp;$D295)-INDIRECT($C295&amp;"!"&amp;"$F"&amp;$D295)&lt;0.5,INDIRECT($C295&amp;"!"&amp;"$G"&amp;$D295)=1,INDIRECT($C296&amp;"!"&amp;"$F"&amp;$D296)=0),0,AND(INDIRECT($C294&amp;"!"&amp;"$G"&amp;$D294)-INDIRECT($C294&amp;"!"&amp;"$F"&amp;$D294)&lt;0.5,INDIRECT($C294&amp;"!"&amp;"$G"&amp;$D294)=1,INDIRECT($C295&amp;"!"&amp;"$F"&amp;$D295)=0),INDIRECT($C294&amp;"!"&amp;"$F"&amp;$D294),AND(INDIRECT($C294&amp;"!"&amp;"$G"&amp;$D294)-INDIRECT($C294&amp;"!"&amp;"$F"&amp;$D294)&lt;=0.5,INDIRECT($C294&amp;"!"&amp;"$G"&amp;$D294)=1,INDIRECT($C295&amp;"!"&amp;"$F"&amp;$D295)=0),Calculs!X294,AND(INDIRECT($C295&amp;"!"&amp;"$F"&amp;$D295)=0,INDIRECT($C294&amp;"!"&amp;"$G"&amp;$D294)=1),AH294,TRUE,INDIRECT($C295&amp;"!"&amp;"$F"&amp;$D295))</f>
        <v>0</v>
      </c>
      <c r="X295" cm="1">
        <f t="array" aca="1" ref="X295" ca="1">IF(AND(INDIRECT($C295&amp;"!"&amp;"$G"&amp;$D295)-INDIRECT($C295&amp;"!"&amp;"$F"&amp;$D295)&lt;0.5,INDIRECT($C295&amp;"!"&amp;"$G"&amp;$D295)=1,INDIRECT($C296&amp;"!"&amp;"$F"&amp;$D296)=0),0,IF(OR(INDIRECT($C295&amp;"!"&amp;"$G"&amp;$D295)=1,AND(INDIRECT($C295&amp;"!"&amp;"$G"&amp;$D295)&lt;&gt;1,INDIRECT($C295&amp;"!"&amp;"$G"&amp;$D295)&gt;Calculs!W295+0.5)),Calculs!W295+0.5,INDIRECT($C295&amp;"!"&amp;"$G"&amp;$D295)+ROUND(W295,0)))</f>
        <v>0</v>
      </c>
      <c r="Y295">
        <f t="shared" ca="1" si="115"/>
        <v>0</v>
      </c>
      <c r="Z295" cm="1">
        <f t="array" aca="1" ref="Z295" ca="1">IF(AND(W295=INT(W295),INDIRECT($C295&amp;"!"&amp;"$F"&amp;$D295)&lt;&gt;""),W295+1,ROUNDUP(W295,0))</f>
        <v>0</v>
      </c>
      <c r="AA295">
        <f t="shared" ca="1" si="116"/>
        <v>0</v>
      </c>
      <c r="AB295" t="str">
        <f t="shared" ca="1" si="117"/>
        <v>Oui</v>
      </c>
      <c r="AC295">
        <f t="shared" ca="1" si="118"/>
        <v>0</v>
      </c>
      <c r="AD295" t="str">
        <f t="shared" ca="1" si="110"/>
        <v>Oui</v>
      </c>
      <c r="AE295" t="str">
        <f t="shared" ca="1" si="119"/>
        <v/>
      </c>
      <c r="AF295" t="str">
        <f t="shared" ca="1" si="120"/>
        <v>Non</v>
      </c>
      <c r="AG295" cm="1">
        <f t="array" aca="1" ref="AG295" ca="1">IF(INDIRECT($C295&amp;"!"&amp;"$G"&amp;$D295)-INDIRECT($C295&amp;"!"&amp;"$F"&amp;$D295)&lt;=0.5,0,IF(AND(INDIRECT($C295&amp;"!"&amp;"$F"&amp;$D295)=0,INDIRECT($C294&amp;"!"&amp;"$G"&amp;$D294)=1),X295,INDIRECT($C295&amp;"!"&amp;"$F"&amp;$D295)))</f>
        <v>0</v>
      </c>
      <c r="AH295" cm="1">
        <f t="array" aca="1" ref="AH295" ca="1">IF(INDIRECT($C295&amp;"!"&amp;"$G"&amp;$D295)-INDIRECT($C295&amp;"!"&amp;"$F"&amp;$D295)&lt;=0.5,0,IF(OR(INDIRECT($C295&amp;"!"&amp;"$G"&amp;$D295)=1,AND(INDIRECT($C295&amp;"!"&amp;"$G"&amp;$D295)&lt;&gt;1,INDIRECT($C295&amp;"!"&amp;"$G"&amp;$D295)&gt;Calculs!AG295+0.5)),Calculs!AG295+0.5,INDIRECT($C295&amp;"!"&amp;"$G"&amp;$D295)+ROUND(AG295,0)))</f>
        <v>0</v>
      </c>
      <c r="AI295">
        <f t="shared" ca="1" si="121"/>
        <v>0</v>
      </c>
      <c r="AJ295" cm="1">
        <f t="array" aca="1" ref="AJ295" ca="1">IF(AND(AG295=INT(AG295),INDIRECT($C295&amp;"!"&amp;"$F"&amp;$D295)&lt;&gt;""),AG295+1,ROUNDUP(AG295,0))</f>
        <v>0</v>
      </c>
      <c r="AK295">
        <f t="shared" ca="1" si="122"/>
        <v>0</v>
      </c>
      <c r="AL295" t="str">
        <f t="shared" ca="1" si="123"/>
        <v>Oui</v>
      </c>
      <c r="AM295">
        <f t="shared" ca="1" si="124"/>
        <v>0</v>
      </c>
      <c r="AN295" t="str">
        <f t="shared" ca="1" si="111"/>
        <v>Oui</v>
      </c>
      <c r="AO295" t="str">
        <f t="shared" ca="1" si="125"/>
        <v/>
      </c>
    </row>
    <row r="296" spans="1:41" x14ac:dyDescent="0.25">
      <c r="A296">
        <v>294</v>
      </c>
      <c r="B296">
        <f ca="1">Data!E296</f>
        <v>2</v>
      </c>
      <c r="C296" t="s">
        <v>253</v>
      </c>
      <c r="D296">
        <v>26</v>
      </c>
      <c r="E296" t="str">
        <f t="shared" ca="1" si="37"/>
        <v>Non</v>
      </c>
      <c r="F296" t="str">
        <f ca="1">IF(Data!$D296&gt;=3,"Oui","Non")</f>
        <v>Non</v>
      </c>
      <c r="G296" s="4" t="str" cm="1">
        <f t="array" aca="1" ref="G296" ca="1">IF(OR(AND(Data!$E296=4,ISBLANK(INDIRECT($C296&amp;"!"&amp;"$D"&amp;$D296&amp;":$I"&amp;$D296))),$E296="Oui"),_xlfn.SWITCH(Informations!$E$10,"Oui",0.5,"Non",0.4,"Erreur"),"NA")</f>
        <v>NA</v>
      </c>
      <c r="H296" s="14" cm="1">
        <f t="array" aca="1" ref="H296" ca="1">_xlfn.SWITCH($G296,"NA",(INDIRECT($C296&amp;"!"&amp;"$E"&amp;$D296))-(INDIRECT($C296&amp;"!"&amp;"$D"&amp;$D296)),0.4,$G296,0.5,$G296,"Erreur","Erreur","Erreur")</f>
        <v>0</v>
      </c>
      <c r="I296" cm="1">
        <f t="array" aca="1" ref="I296" ca="1">IF($G296="NA",INDIRECT($C296&amp;"!"&amp;"$H"&amp;$D296)+INDIRECT($C296&amp;"!"&amp;"$I"&amp;$D296)+INDIRECT($C296&amp;"!"&amp;"$J"&amp;$D296),0)</f>
        <v>0</v>
      </c>
      <c r="J296" cm="1">
        <f t="array" aca="1" ref="J296" ca="1">IF($G296="NA",(INDIRECT($C296&amp;"!"&amp;"$K"&amp;$D296)),0)</f>
        <v>0</v>
      </c>
      <c r="K296" s="4">
        <f t="shared" ca="1" si="113"/>
        <v>0</v>
      </c>
      <c r="L296" s="3">
        <f t="shared" ca="1" si="38"/>
        <v>0</v>
      </c>
      <c r="M296" s="5" cm="1">
        <f t="array" aca="1" ref="M296" ca="1">IF((INDIRECT($C296&amp;"!"&amp;"$D"&amp;$D296))="",,_xlfn.IFS(INDIRECT($C296&amp;"!"&amp;"$E"&amp;$D296)&lt;(1/3),INDIRECT($C296&amp;"!"&amp;"$E"&amp;$D296)-INDIRECT($C296&amp;"!"&amp;"$D"&amp;$D296),INDIRECT($C296&amp;"!"&amp;"$E"&amp;$D296)&gt;=(1/3),Data!$H$3-(INDIRECT($C296&amp;"!"&amp;"$D"&amp;$D296))))+INDIRECT($C296&amp;"!"&amp;"$H"&amp;$D296)</f>
        <v>0</v>
      </c>
      <c r="N296" s="5">
        <f t="shared" ca="1" si="39"/>
        <v>0</v>
      </c>
      <c r="O296" s="6">
        <f t="shared" ca="1" si="40"/>
        <v>0</v>
      </c>
      <c r="P296" s="5" cm="1">
        <f t="array" aca="1" ref="P296" ca="1">IF((INDIRECT($C296&amp;"!"&amp;"$D"&amp;$D296))="",,_xlfn.IFS(INDIRECT($C296&amp;"!"&amp;"$D"&amp;$D296)&gt;(2/3),INDIRECT($C296&amp;"!"&amp;"$E"&amp;$D296)-INDIRECT($C296&amp;"!"&amp;"$D"&amp;$D296),INDIRECT($C296&amp;"!"&amp;"$D"&amp;$D296)&lt;=(2/3),INDIRECT($C296&amp;"!"&amp;"$E"&amp;$D296)-Data!$H$4))+INDIRECT($C296&amp;"!"&amp;"$J"&amp;$D296)</f>
        <v>0</v>
      </c>
      <c r="Q296" s="4">
        <f t="shared" ca="1" si="41"/>
        <v>0</v>
      </c>
      <c r="R296" s="6">
        <f t="shared" ca="1" si="42"/>
        <v>0</v>
      </c>
      <c r="S296" s="4">
        <f ca="1">IF(VLOOKUP(A296,Data!B:E,4)&gt;=2,K296,N296+Q296)</f>
        <v>0</v>
      </c>
      <c r="T296" s="4">
        <f ca="1">IF(VLOOKUP(A296,Data!B:E,4)&gt;=2,,K296-N296-Q296)</f>
        <v>0</v>
      </c>
      <c r="V296" t="str">
        <f t="shared" ca="1" si="114"/>
        <v>Non</v>
      </c>
      <c r="W296" cm="1">
        <f t="array" aca="1" ref="W296" ca="1">_xlfn.IFS(AND(INDIRECT($C296&amp;"!"&amp;"$G"&amp;$D296)-INDIRECT($C296&amp;"!"&amp;"$F"&amp;$D296)&lt;0.5,INDIRECT($C296&amp;"!"&amp;"$G"&amp;$D296)=1,INDIRECT($C297&amp;"!"&amp;"$F"&amp;$D297)=0),0,AND(INDIRECT($C295&amp;"!"&amp;"$G"&amp;$D295)-INDIRECT($C295&amp;"!"&amp;"$F"&amp;$D295)&lt;0.5,INDIRECT($C295&amp;"!"&amp;"$G"&amp;$D295)=1,INDIRECT($C296&amp;"!"&amp;"$F"&amp;$D296)=0),INDIRECT($C295&amp;"!"&amp;"$F"&amp;$D295),AND(INDIRECT($C295&amp;"!"&amp;"$G"&amp;$D295)-INDIRECT($C295&amp;"!"&amp;"$F"&amp;$D295)&lt;=0.5,INDIRECT($C295&amp;"!"&amp;"$G"&amp;$D295)=1,INDIRECT($C296&amp;"!"&amp;"$F"&amp;$D296)=0),Calculs!X295,AND(INDIRECT($C296&amp;"!"&amp;"$F"&amp;$D296)=0,INDIRECT($C295&amp;"!"&amp;"$G"&amp;$D295)=1),AH295,TRUE,INDIRECT($C296&amp;"!"&amp;"$F"&amp;$D296))</f>
        <v>0</v>
      </c>
      <c r="X296" cm="1">
        <f t="array" aca="1" ref="X296" ca="1">IF(AND(INDIRECT($C296&amp;"!"&amp;"$G"&amp;$D296)-INDIRECT($C296&amp;"!"&amp;"$F"&amp;$D296)&lt;0.5,INDIRECT($C296&amp;"!"&amp;"$G"&amp;$D296)=1,INDIRECT($C297&amp;"!"&amp;"$F"&amp;$D297)=0),0,IF(OR(INDIRECT($C296&amp;"!"&amp;"$G"&amp;$D296)=1,AND(INDIRECT($C296&amp;"!"&amp;"$G"&amp;$D296)&lt;&gt;1,INDIRECT($C296&amp;"!"&amp;"$G"&amp;$D296)&gt;Calculs!W296+0.5)),Calculs!W296+0.5,INDIRECT($C296&amp;"!"&amp;"$G"&amp;$D296)+ROUND(W296,0)))</f>
        <v>0</v>
      </c>
      <c r="Y296">
        <f t="shared" ca="1" si="115"/>
        <v>0</v>
      </c>
      <c r="Z296" cm="1">
        <f t="array" aca="1" ref="Z296" ca="1">IF(AND(W296=INT(W296),INDIRECT($C296&amp;"!"&amp;"$F"&amp;$D296)&lt;&gt;""),W296+1,ROUNDUP(W296,0))</f>
        <v>0</v>
      </c>
      <c r="AA296">
        <f t="shared" ca="1" si="116"/>
        <v>0</v>
      </c>
      <c r="AB296" t="str">
        <f t="shared" ca="1" si="117"/>
        <v>Oui</v>
      </c>
      <c r="AC296">
        <f t="shared" ca="1" si="118"/>
        <v>0</v>
      </c>
      <c r="AD296" t="str">
        <f t="shared" ca="1" si="110"/>
        <v>Oui</v>
      </c>
      <c r="AE296" t="str">
        <f t="shared" ca="1" si="119"/>
        <v/>
      </c>
      <c r="AF296" t="str">
        <f t="shared" ca="1" si="120"/>
        <v>Non</v>
      </c>
      <c r="AG296" cm="1">
        <f t="array" aca="1" ref="AG296" ca="1">IF(INDIRECT($C296&amp;"!"&amp;"$G"&amp;$D296)-INDIRECT($C296&amp;"!"&amp;"$F"&amp;$D296)&lt;=0.5,0,IF(AND(INDIRECT($C296&amp;"!"&amp;"$F"&amp;$D296)=0,INDIRECT($C295&amp;"!"&amp;"$G"&amp;$D295)=1),X296,INDIRECT($C296&amp;"!"&amp;"$F"&amp;$D296)))</f>
        <v>0</v>
      </c>
      <c r="AH296" cm="1">
        <f t="array" aca="1" ref="AH296" ca="1">IF(INDIRECT($C296&amp;"!"&amp;"$G"&amp;$D296)-INDIRECT($C296&amp;"!"&amp;"$F"&amp;$D296)&lt;=0.5,0,IF(OR(INDIRECT($C296&amp;"!"&amp;"$G"&amp;$D296)=1,AND(INDIRECT($C296&amp;"!"&amp;"$G"&amp;$D296)&lt;&gt;1,INDIRECT($C296&amp;"!"&amp;"$G"&amp;$D296)&gt;Calculs!AG296+0.5)),Calculs!AG296+0.5,INDIRECT($C296&amp;"!"&amp;"$G"&amp;$D296)+ROUND(AG296,0)))</f>
        <v>0</v>
      </c>
      <c r="AI296">
        <f t="shared" ca="1" si="121"/>
        <v>0</v>
      </c>
      <c r="AJ296" cm="1">
        <f t="array" aca="1" ref="AJ296" ca="1">IF(AND(AG296=INT(AG296),INDIRECT($C296&amp;"!"&amp;"$F"&amp;$D296)&lt;&gt;""),AG296+1,ROUNDUP(AG296,0))</f>
        <v>0</v>
      </c>
      <c r="AK296">
        <f t="shared" ca="1" si="122"/>
        <v>0</v>
      </c>
      <c r="AL296" t="str">
        <f t="shared" ca="1" si="123"/>
        <v>Oui</v>
      </c>
      <c r="AM296">
        <f t="shared" ca="1" si="124"/>
        <v>0</v>
      </c>
      <c r="AN296" t="str">
        <f t="shared" ca="1" si="111"/>
        <v>Oui</v>
      </c>
      <c r="AO296" t="str">
        <f t="shared" ca="1" si="125"/>
        <v/>
      </c>
    </row>
    <row r="297" spans="1:41" x14ac:dyDescent="0.25">
      <c r="A297">
        <v>295</v>
      </c>
      <c r="B297">
        <f ca="1">Data!E297</f>
        <v>3</v>
      </c>
      <c r="C297" t="s">
        <v>253</v>
      </c>
      <c r="D297">
        <v>27</v>
      </c>
      <c r="E297" t="str">
        <f t="shared" ca="1" si="37"/>
        <v>Non</v>
      </c>
      <c r="F297" t="str">
        <f ca="1">IF(Data!$D297&gt;=3,"Oui","Non")</f>
        <v>Non</v>
      </c>
      <c r="G297" s="4" t="str" cm="1">
        <f t="array" aca="1" ref="G297" ca="1">IF(OR(AND(Data!$E297=4,ISBLANK(INDIRECT($C297&amp;"!"&amp;"$D"&amp;$D297&amp;":$I"&amp;$D297))),$E297="Oui"),_xlfn.SWITCH(Informations!$E$10,"Oui",0.5,"Non",0.4,"Erreur"),"NA")</f>
        <v>NA</v>
      </c>
      <c r="H297" s="14" cm="1">
        <f t="array" aca="1" ref="H297" ca="1">_xlfn.SWITCH($G297,"NA",(INDIRECT($C297&amp;"!"&amp;"$E"&amp;$D297))-(INDIRECT($C297&amp;"!"&amp;"$D"&amp;$D297)),0.4,$G297,0.5,$G297,"Erreur","Erreur","Erreur")</f>
        <v>0</v>
      </c>
      <c r="I297" cm="1">
        <f t="array" aca="1" ref="I297" ca="1">IF($G297="NA",INDIRECT($C297&amp;"!"&amp;"$H"&amp;$D297)+INDIRECT($C297&amp;"!"&amp;"$I"&amp;$D297)+INDIRECT($C297&amp;"!"&amp;"$J"&amp;$D297),0)</f>
        <v>0</v>
      </c>
      <c r="J297" cm="1">
        <f t="array" aca="1" ref="J297" ca="1">IF($G297="NA",(INDIRECT($C297&amp;"!"&amp;"$K"&amp;$D297)),0)</f>
        <v>0</v>
      </c>
      <c r="K297" s="4">
        <f t="shared" ca="1" si="113"/>
        <v>0</v>
      </c>
      <c r="L297" s="3">
        <f t="shared" ca="1" si="38"/>
        <v>0</v>
      </c>
      <c r="M297" s="5" cm="1">
        <f t="array" aca="1" ref="M297" ca="1">IF((INDIRECT($C297&amp;"!"&amp;"$D"&amp;$D297))="",,_xlfn.IFS(INDIRECT($C297&amp;"!"&amp;"$E"&amp;$D297)&lt;(1/3),INDIRECT($C297&amp;"!"&amp;"$E"&amp;$D297)-INDIRECT($C297&amp;"!"&amp;"$D"&amp;$D297),INDIRECT($C297&amp;"!"&amp;"$E"&amp;$D297)&gt;=(1/3),Data!$H$3-(INDIRECT($C297&amp;"!"&amp;"$D"&amp;$D297))))+INDIRECT($C297&amp;"!"&amp;"$H"&amp;$D297)</f>
        <v>0</v>
      </c>
      <c r="N297" s="5">
        <f t="shared" ca="1" si="39"/>
        <v>0</v>
      </c>
      <c r="O297" s="6">
        <f t="shared" ca="1" si="40"/>
        <v>0</v>
      </c>
      <c r="P297" s="5" cm="1">
        <f t="array" aca="1" ref="P297" ca="1">IF((INDIRECT($C297&amp;"!"&amp;"$D"&amp;$D297))="",,_xlfn.IFS(INDIRECT($C297&amp;"!"&amp;"$D"&amp;$D297)&gt;(2/3),INDIRECT($C297&amp;"!"&amp;"$E"&amp;$D297)-INDIRECT($C297&amp;"!"&amp;"$D"&amp;$D297),INDIRECT($C297&amp;"!"&amp;"$D"&amp;$D297)&lt;=(2/3),INDIRECT($C297&amp;"!"&amp;"$E"&amp;$D297)-Data!$H$4))+INDIRECT($C297&amp;"!"&amp;"$J"&amp;$D297)</f>
        <v>0</v>
      </c>
      <c r="Q297" s="4">
        <f t="shared" ca="1" si="41"/>
        <v>0</v>
      </c>
      <c r="R297" s="6">
        <f t="shared" ca="1" si="42"/>
        <v>0</v>
      </c>
      <c r="S297" s="4">
        <f ca="1">IF(VLOOKUP(A297,Data!B:E,4)&gt;=2,K297,N297+Q297)</f>
        <v>0</v>
      </c>
      <c r="T297" s="4">
        <f ca="1">IF(VLOOKUP(A297,Data!B:E,4)&gt;=2,,K297-N297-Q297)</f>
        <v>0</v>
      </c>
      <c r="V297" t="str">
        <f t="shared" ca="1" si="114"/>
        <v>Non</v>
      </c>
      <c r="W297" cm="1">
        <f t="array" aca="1" ref="W297" ca="1">_xlfn.IFS(AND(INDIRECT($C297&amp;"!"&amp;"$G"&amp;$D297)-INDIRECT($C297&amp;"!"&amp;"$F"&amp;$D297)&lt;0.5,INDIRECT($C297&amp;"!"&amp;"$G"&amp;$D297)=1,INDIRECT($C298&amp;"!"&amp;"$F"&amp;$D298)=0),0,AND(INDIRECT($C296&amp;"!"&amp;"$G"&amp;$D296)-INDIRECT($C296&amp;"!"&amp;"$F"&amp;$D296)&lt;0.5,INDIRECT($C296&amp;"!"&amp;"$G"&amp;$D296)=1,INDIRECT($C297&amp;"!"&amp;"$F"&amp;$D297)=0),INDIRECT($C296&amp;"!"&amp;"$F"&amp;$D296),AND(INDIRECT($C296&amp;"!"&amp;"$G"&amp;$D296)-INDIRECT($C296&amp;"!"&amp;"$F"&amp;$D296)&lt;=0.5,INDIRECT($C296&amp;"!"&amp;"$G"&amp;$D296)=1,INDIRECT($C297&amp;"!"&amp;"$F"&amp;$D297)=0),Calculs!X296,AND(INDIRECT($C297&amp;"!"&amp;"$F"&amp;$D297)=0,INDIRECT($C296&amp;"!"&amp;"$G"&amp;$D296)=1),AH296,TRUE,INDIRECT($C297&amp;"!"&amp;"$F"&amp;$D297))</f>
        <v>0</v>
      </c>
      <c r="X297" cm="1">
        <f t="array" aca="1" ref="X297" ca="1">IF(AND(INDIRECT($C297&amp;"!"&amp;"$G"&amp;$D297)-INDIRECT($C297&amp;"!"&amp;"$F"&amp;$D297)&lt;0.5,INDIRECT($C297&amp;"!"&amp;"$G"&amp;$D297)=1,INDIRECT($C298&amp;"!"&amp;"$F"&amp;$D298)=0),0,IF(OR(INDIRECT($C297&amp;"!"&amp;"$G"&amp;$D297)=1,AND(INDIRECT($C297&amp;"!"&amp;"$G"&amp;$D297)&lt;&gt;1,INDIRECT($C297&amp;"!"&amp;"$G"&amp;$D297)&gt;Calculs!W297+0.5)),Calculs!W297+0.5,INDIRECT($C297&amp;"!"&amp;"$G"&amp;$D297)+ROUND(W297,0)))</f>
        <v>0</v>
      </c>
      <c r="Y297">
        <f t="shared" ca="1" si="115"/>
        <v>0</v>
      </c>
      <c r="Z297" cm="1">
        <f t="array" aca="1" ref="Z297" ca="1">IF(AND(W297=INT(W297),INDIRECT($C297&amp;"!"&amp;"$F"&amp;$D297)&lt;&gt;""),W297+1,ROUNDUP(W297,0))</f>
        <v>0</v>
      </c>
      <c r="AA297">
        <f t="shared" ca="1" si="116"/>
        <v>0</v>
      </c>
      <c r="AB297" t="str">
        <f t="shared" ca="1" si="117"/>
        <v>Oui</v>
      </c>
      <c r="AC297">
        <f t="shared" ca="1" si="118"/>
        <v>0</v>
      </c>
      <c r="AD297" t="str">
        <f t="shared" ca="1" si="110"/>
        <v>Oui</v>
      </c>
      <c r="AE297" t="str">
        <f t="shared" ca="1" si="119"/>
        <v/>
      </c>
      <c r="AF297" t="str">
        <f t="shared" ca="1" si="120"/>
        <v>Non</v>
      </c>
      <c r="AG297" cm="1">
        <f t="array" aca="1" ref="AG297" ca="1">IF(INDIRECT($C297&amp;"!"&amp;"$G"&amp;$D297)-INDIRECT($C297&amp;"!"&amp;"$F"&amp;$D297)&lt;=0.5,0,IF(AND(INDIRECT($C297&amp;"!"&amp;"$F"&amp;$D297)=0,INDIRECT($C296&amp;"!"&amp;"$G"&amp;$D296)=1),X297,INDIRECT($C297&amp;"!"&amp;"$F"&amp;$D297)))</f>
        <v>0</v>
      </c>
      <c r="AH297" cm="1">
        <f t="array" aca="1" ref="AH297" ca="1">IF(INDIRECT($C297&amp;"!"&amp;"$G"&amp;$D297)-INDIRECT($C297&amp;"!"&amp;"$F"&amp;$D297)&lt;=0.5,0,IF(OR(INDIRECT($C297&amp;"!"&amp;"$G"&amp;$D297)=1,AND(INDIRECT($C297&amp;"!"&amp;"$G"&amp;$D297)&lt;&gt;1,INDIRECT($C297&amp;"!"&amp;"$G"&amp;$D297)&gt;Calculs!AG297+0.5)),Calculs!AG297+0.5,INDIRECT($C297&amp;"!"&amp;"$G"&amp;$D297)+ROUND(AG297,0)))</f>
        <v>0</v>
      </c>
      <c r="AI297">
        <f t="shared" ca="1" si="121"/>
        <v>0</v>
      </c>
      <c r="AJ297" cm="1">
        <f t="array" aca="1" ref="AJ297" ca="1">IF(AND(AG297=INT(AG297),INDIRECT($C297&amp;"!"&amp;"$F"&amp;$D297)&lt;&gt;""),AG297+1,ROUNDUP(AG297,0))</f>
        <v>0</v>
      </c>
      <c r="AK297">
        <f t="shared" ca="1" si="122"/>
        <v>0</v>
      </c>
      <c r="AL297" t="str">
        <f t="shared" ca="1" si="123"/>
        <v>Oui</v>
      </c>
      <c r="AM297">
        <f t="shared" ca="1" si="124"/>
        <v>0</v>
      </c>
      <c r="AN297" t="str">
        <f t="shared" ca="1" si="111"/>
        <v>Oui</v>
      </c>
      <c r="AO297" t="str">
        <f t="shared" ca="1" si="125"/>
        <v/>
      </c>
    </row>
    <row r="298" spans="1:41" x14ac:dyDescent="0.25">
      <c r="A298">
        <v>296</v>
      </c>
      <c r="B298">
        <f ca="1">Data!E298</f>
        <v>1</v>
      </c>
      <c r="C298" t="s">
        <v>253</v>
      </c>
      <c r="D298">
        <v>28</v>
      </c>
      <c r="E298" t="str">
        <f t="shared" ca="1" si="37"/>
        <v>Non</v>
      </c>
      <c r="F298" t="str">
        <f ca="1">IF(Data!$D298&gt;=3,"Oui","Non")</f>
        <v>Non</v>
      </c>
      <c r="G298" s="4" t="str" cm="1">
        <f t="array" aca="1" ref="G298" ca="1">IF(OR(AND(Data!$E298=4,ISBLANK(INDIRECT($C298&amp;"!"&amp;"$D"&amp;$D298&amp;":$I"&amp;$D298))),$E298="Oui"),_xlfn.SWITCH(Informations!$E$10,"Oui",0.5,"Non",0.4,"Erreur"),"NA")</f>
        <v>NA</v>
      </c>
      <c r="H298" s="14" cm="1">
        <f t="array" aca="1" ref="H298" ca="1">_xlfn.SWITCH($G298,"NA",(INDIRECT($C298&amp;"!"&amp;"$E"&amp;$D298))-(INDIRECT($C298&amp;"!"&amp;"$D"&amp;$D298)),0.4,$G298,0.5,$G298,"Erreur","Erreur","Erreur")</f>
        <v>0</v>
      </c>
      <c r="I298" cm="1">
        <f t="array" aca="1" ref="I298" ca="1">IF($G298="NA",INDIRECT($C298&amp;"!"&amp;"$H"&amp;$D298)+INDIRECT($C298&amp;"!"&amp;"$I"&amp;$D298)+INDIRECT($C298&amp;"!"&amp;"$J"&amp;$D298),0)</f>
        <v>0</v>
      </c>
      <c r="J298" cm="1">
        <f t="array" aca="1" ref="J298" ca="1">IF($G298="NA",(INDIRECT($C298&amp;"!"&amp;"$K"&amp;$D298)),0)</f>
        <v>0</v>
      </c>
      <c r="K298" s="4">
        <f t="shared" ca="1" si="113"/>
        <v>0</v>
      </c>
      <c r="L298" s="3">
        <f t="shared" ca="1" si="38"/>
        <v>0</v>
      </c>
      <c r="M298" s="5" cm="1">
        <f t="array" aca="1" ref="M298" ca="1">IF((INDIRECT($C298&amp;"!"&amp;"$D"&amp;$D298))="",,_xlfn.IFS(INDIRECT($C298&amp;"!"&amp;"$E"&amp;$D298)&lt;(1/3),INDIRECT($C298&amp;"!"&amp;"$E"&amp;$D298)-INDIRECT($C298&amp;"!"&amp;"$D"&amp;$D298),INDIRECT($C298&amp;"!"&amp;"$E"&amp;$D298)&gt;=(1/3),Data!$H$3-(INDIRECT($C298&amp;"!"&amp;"$D"&amp;$D298))))+INDIRECT($C298&amp;"!"&amp;"$H"&amp;$D298)</f>
        <v>0</v>
      </c>
      <c r="N298" s="5">
        <f t="shared" ca="1" si="39"/>
        <v>0</v>
      </c>
      <c r="O298" s="6">
        <f t="shared" ca="1" si="40"/>
        <v>0</v>
      </c>
      <c r="P298" s="5" cm="1">
        <f t="array" aca="1" ref="P298" ca="1">IF((INDIRECT($C298&amp;"!"&amp;"$D"&amp;$D298))="",,_xlfn.IFS(INDIRECT($C298&amp;"!"&amp;"$D"&amp;$D298)&gt;(2/3),INDIRECT($C298&amp;"!"&amp;"$E"&amp;$D298)-INDIRECT($C298&amp;"!"&amp;"$D"&amp;$D298),INDIRECT($C298&amp;"!"&amp;"$D"&amp;$D298)&lt;=(2/3),INDIRECT($C298&amp;"!"&amp;"$E"&amp;$D298)-Data!$H$4))+INDIRECT($C298&amp;"!"&amp;"$J"&amp;$D298)</f>
        <v>0</v>
      </c>
      <c r="Q298" s="4">
        <f t="shared" ca="1" si="41"/>
        <v>0</v>
      </c>
      <c r="R298" s="6">
        <f t="shared" ca="1" si="42"/>
        <v>0</v>
      </c>
      <c r="S298" s="4">
        <f ca="1">IF(VLOOKUP(A298,Data!B:E,4)&gt;=2,K298,N298+Q298)</f>
        <v>0</v>
      </c>
      <c r="T298" s="4">
        <f ca="1">IF(VLOOKUP(A298,Data!B:E,4)&gt;=2,,K298-N298-Q298)</f>
        <v>0</v>
      </c>
      <c r="V298" t="str">
        <f t="shared" ca="1" si="114"/>
        <v>Non</v>
      </c>
      <c r="W298" cm="1">
        <f t="array" aca="1" ref="W298" ca="1">_xlfn.IFS(AND(INDIRECT($C298&amp;"!"&amp;"$G"&amp;$D298)-INDIRECT($C298&amp;"!"&amp;"$F"&amp;$D298)&lt;0.5,INDIRECT($C298&amp;"!"&amp;"$G"&amp;$D298)=1,INDIRECT($C299&amp;"!"&amp;"$F"&amp;$D299)=0),0,AND(INDIRECT($C297&amp;"!"&amp;"$G"&amp;$D297)-INDIRECT($C297&amp;"!"&amp;"$F"&amp;$D297)&lt;0.5,INDIRECT($C297&amp;"!"&amp;"$G"&amp;$D297)=1,INDIRECT($C298&amp;"!"&amp;"$F"&amp;$D298)=0),INDIRECT($C297&amp;"!"&amp;"$F"&amp;$D297),AND(INDIRECT($C297&amp;"!"&amp;"$G"&amp;$D297)-INDIRECT($C297&amp;"!"&amp;"$F"&amp;$D297)&lt;=0.5,INDIRECT($C297&amp;"!"&amp;"$G"&amp;$D297)=1,INDIRECT($C298&amp;"!"&amp;"$F"&amp;$D298)=0),Calculs!X297,AND(INDIRECT($C298&amp;"!"&amp;"$F"&amp;$D298)=0,INDIRECT($C297&amp;"!"&amp;"$G"&amp;$D297)=1),AH297,TRUE,INDIRECT($C298&amp;"!"&amp;"$F"&amp;$D298))</f>
        <v>0</v>
      </c>
      <c r="X298" cm="1">
        <f t="array" aca="1" ref="X298" ca="1">IF(AND(INDIRECT($C298&amp;"!"&amp;"$G"&amp;$D298)-INDIRECT($C298&amp;"!"&amp;"$F"&amp;$D298)&lt;0.5,INDIRECT($C298&amp;"!"&amp;"$G"&amp;$D298)=1,INDIRECT($C299&amp;"!"&amp;"$F"&amp;$D299)=0),0,IF(OR(INDIRECT($C298&amp;"!"&amp;"$G"&amp;$D298)=1,AND(INDIRECT($C298&amp;"!"&amp;"$G"&amp;$D298)&lt;&gt;1,INDIRECT($C298&amp;"!"&amp;"$G"&amp;$D298)&gt;Calculs!W298+0.5)),Calculs!W298+0.5,INDIRECT($C298&amp;"!"&amp;"$G"&amp;$D298)+ROUND(W298,0)))</f>
        <v>0</v>
      </c>
      <c r="Y298">
        <f t="shared" ca="1" si="115"/>
        <v>0</v>
      </c>
      <c r="Z298" cm="1">
        <f t="array" aca="1" ref="Z298" ca="1">IF(AND(W298=INT(W298),INDIRECT($C298&amp;"!"&amp;"$F"&amp;$D298)&lt;&gt;""),W298+1,ROUNDUP(W298,0))</f>
        <v>0</v>
      </c>
      <c r="AA298">
        <f t="shared" ca="1" si="116"/>
        <v>0</v>
      </c>
      <c r="AB298" t="str">
        <f t="shared" ca="1" si="117"/>
        <v>Oui</v>
      </c>
      <c r="AC298">
        <f t="shared" ca="1" si="118"/>
        <v>0</v>
      </c>
      <c r="AD298" t="str">
        <f t="shared" ca="1" si="110"/>
        <v>Oui</v>
      </c>
      <c r="AE298" t="str">
        <f t="shared" ca="1" si="119"/>
        <v/>
      </c>
      <c r="AF298" t="str">
        <f t="shared" ca="1" si="120"/>
        <v>Non</v>
      </c>
      <c r="AG298" cm="1">
        <f t="array" aca="1" ref="AG298" ca="1">IF(INDIRECT($C298&amp;"!"&amp;"$G"&amp;$D298)-INDIRECT($C298&amp;"!"&amp;"$F"&amp;$D298)&lt;=0.5,0,IF(AND(INDIRECT($C298&amp;"!"&amp;"$F"&amp;$D298)=0,INDIRECT($C297&amp;"!"&amp;"$G"&amp;$D297)=1),X298,INDIRECT($C298&amp;"!"&amp;"$F"&amp;$D298)))</f>
        <v>0</v>
      </c>
      <c r="AH298" cm="1">
        <f t="array" aca="1" ref="AH298" ca="1">IF(INDIRECT($C298&amp;"!"&amp;"$G"&amp;$D298)-INDIRECT($C298&amp;"!"&amp;"$F"&amp;$D298)&lt;=0.5,0,IF(OR(INDIRECT($C298&amp;"!"&amp;"$G"&amp;$D298)=1,AND(INDIRECT($C298&amp;"!"&amp;"$G"&amp;$D298)&lt;&gt;1,INDIRECT($C298&amp;"!"&amp;"$G"&amp;$D298)&gt;Calculs!AG298+0.5)),Calculs!AG298+0.5,INDIRECT($C298&amp;"!"&amp;"$G"&amp;$D298)+ROUND(AG298,0)))</f>
        <v>0</v>
      </c>
      <c r="AI298">
        <f t="shared" ca="1" si="121"/>
        <v>0</v>
      </c>
      <c r="AJ298" cm="1">
        <f t="array" aca="1" ref="AJ298" ca="1">IF(AND(AG298=INT(AG298),INDIRECT($C298&amp;"!"&amp;"$F"&amp;$D298)&lt;&gt;""),AG298+1,ROUNDUP(AG298,0))</f>
        <v>0</v>
      </c>
      <c r="AK298">
        <f t="shared" ca="1" si="122"/>
        <v>0</v>
      </c>
      <c r="AL298" t="str">
        <f t="shared" ca="1" si="123"/>
        <v>Oui</v>
      </c>
      <c r="AM298">
        <f t="shared" ca="1" si="124"/>
        <v>0</v>
      </c>
      <c r="AN298" t="str">
        <f t="shared" ca="1" si="111"/>
        <v>Oui</v>
      </c>
      <c r="AO298" t="str">
        <f t="shared" ca="1" si="125"/>
        <v/>
      </c>
    </row>
    <row r="299" spans="1:41" x14ac:dyDescent="0.25">
      <c r="A299">
        <v>297</v>
      </c>
      <c r="B299">
        <f ca="1">Data!E299</f>
        <v>1</v>
      </c>
      <c r="C299" t="s">
        <v>253</v>
      </c>
      <c r="D299">
        <v>29</v>
      </c>
      <c r="E299" t="str">
        <f t="shared" ca="1" si="37"/>
        <v>Non</v>
      </c>
      <c r="F299" t="str">
        <f ca="1">IF(Data!$D299&gt;=3,"Oui","Non")</f>
        <v>Non</v>
      </c>
      <c r="G299" s="4" t="str" cm="1">
        <f t="array" aca="1" ref="G299" ca="1">IF(OR(AND(Data!$E299=4,ISBLANK(INDIRECT($C299&amp;"!"&amp;"$D"&amp;$D299&amp;":$I"&amp;$D299))),$E299="Oui"),_xlfn.SWITCH(Informations!$E$10,"Oui",0.5,"Non",0.4,"Erreur"),"NA")</f>
        <v>NA</v>
      </c>
      <c r="H299" s="14" cm="1">
        <f t="array" aca="1" ref="H299" ca="1">_xlfn.SWITCH($G299,"NA",(INDIRECT($C299&amp;"!"&amp;"$E"&amp;$D299))-(INDIRECT($C299&amp;"!"&amp;"$D"&amp;$D299)),0.4,$G299,0.5,$G299,"Erreur","Erreur","Erreur")</f>
        <v>0</v>
      </c>
      <c r="I299" cm="1">
        <f t="array" aca="1" ref="I299" ca="1">IF($G299="NA",INDIRECT($C299&amp;"!"&amp;"$H"&amp;$D299)+INDIRECT($C299&amp;"!"&amp;"$I"&amp;$D299)+INDIRECT($C299&amp;"!"&amp;"$J"&amp;$D299),0)</f>
        <v>0</v>
      </c>
      <c r="J299" cm="1">
        <f t="array" aca="1" ref="J299" ca="1">IF($G299="NA",(INDIRECT($C299&amp;"!"&amp;"$K"&amp;$D299)),0)</f>
        <v>0</v>
      </c>
      <c r="K299" s="4">
        <f t="shared" ca="1" si="113"/>
        <v>0</v>
      </c>
      <c r="L299" s="3">
        <f t="shared" ca="1" si="38"/>
        <v>0</v>
      </c>
      <c r="M299" s="5" cm="1">
        <f t="array" aca="1" ref="M299" ca="1">IF((INDIRECT($C299&amp;"!"&amp;"$D"&amp;$D299))="",,_xlfn.IFS(INDIRECT($C299&amp;"!"&amp;"$E"&amp;$D299)&lt;(1/3),INDIRECT($C299&amp;"!"&amp;"$E"&amp;$D299)-INDIRECT($C299&amp;"!"&amp;"$D"&amp;$D299),INDIRECT($C299&amp;"!"&amp;"$E"&amp;$D299)&gt;=(1/3),Data!$H$3-(INDIRECT($C299&amp;"!"&amp;"$D"&amp;$D299))))+INDIRECT($C299&amp;"!"&amp;"$H"&amp;$D299)</f>
        <v>0</v>
      </c>
      <c r="N299" s="5">
        <f t="shared" ca="1" si="39"/>
        <v>0</v>
      </c>
      <c r="O299" s="6">
        <f t="shared" ca="1" si="40"/>
        <v>0</v>
      </c>
      <c r="P299" s="5" cm="1">
        <f t="array" aca="1" ref="P299" ca="1">IF((INDIRECT($C299&amp;"!"&amp;"$D"&amp;$D299))="",,_xlfn.IFS(INDIRECT($C299&amp;"!"&amp;"$D"&amp;$D299)&gt;(2/3),INDIRECT($C299&amp;"!"&amp;"$E"&amp;$D299)-INDIRECT($C299&amp;"!"&amp;"$D"&amp;$D299),INDIRECT($C299&amp;"!"&amp;"$D"&amp;$D299)&lt;=(2/3),INDIRECT($C299&amp;"!"&amp;"$E"&amp;$D299)-Data!$H$4))+INDIRECT($C299&amp;"!"&amp;"$J"&amp;$D299)</f>
        <v>0</v>
      </c>
      <c r="Q299" s="4">
        <f t="shared" ca="1" si="41"/>
        <v>0</v>
      </c>
      <c r="R299" s="6">
        <f t="shared" ca="1" si="42"/>
        <v>0</v>
      </c>
      <c r="S299" s="4">
        <f ca="1">IF(VLOOKUP(A299,Data!B:E,4)&gt;=2,K299,N299+Q299)</f>
        <v>0</v>
      </c>
      <c r="T299" s="4">
        <f ca="1">IF(VLOOKUP(A299,Data!B:E,4)&gt;=2,,K299-N299-Q299)</f>
        <v>0</v>
      </c>
      <c r="U299" s="4">
        <f t="shared" ref="U299" ca="1" si="131">SUM(K293:K299)</f>
        <v>0</v>
      </c>
      <c r="V299" t="str">
        <f t="shared" ca="1" si="114"/>
        <v>Non</v>
      </c>
      <c r="W299" cm="1">
        <f t="array" aca="1" ref="W299" ca="1">_xlfn.IFS(AND(INDIRECT($C299&amp;"!"&amp;"$G"&amp;$D299)-INDIRECT($C299&amp;"!"&amp;"$F"&amp;$D299)&lt;0.5,INDIRECT($C299&amp;"!"&amp;"$G"&amp;$D299)=1,INDIRECT($C300&amp;"!"&amp;"$F"&amp;$D300)=0),0,AND(INDIRECT($C298&amp;"!"&amp;"$G"&amp;$D298)-INDIRECT($C298&amp;"!"&amp;"$F"&amp;$D298)&lt;0.5,INDIRECT($C298&amp;"!"&amp;"$G"&amp;$D298)=1,INDIRECT($C299&amp;"!"&amp;"$F"&amp;$D299)=0),INDIRECT($C298&amp;"!"&amp;"$F"&amp;$D298),AND(INDIRECT($C298&amp;"!"&amp;"$G"&amp;$D298)-INDIRECT($C298&amp;"!"&amp;"$F"&amp;$D298)&lt;=0.5,INDIRECT($C298&amp;"!"&amp;"$G"&amp;$D298)=1,INDIRECT($C299&amp;"!"&amp;"$F"&amp;$D299)=0),Calculs!X298,AND(INDIRECT($C299&amp;"!"&amp;"$F"&amp;$D299)=0,INDIRECT($C298&amp;"!"&amp;"$G"&amp;$D298)=1),AH298,TRUE,INDIRECT($C299&amp;"!"&amp;"$F"&amp;$D299))</f>
        <v>0</v>
      </c>
      <c r="X299" cm="1">
        <f t="array" aca="1" ref="X299" ca="1">IF(AND(INDIRECT($C299&amp;"!"&amp;"$G"&amp;$D299)-INDIRECT($C299&amp;"!"&amp;"$F"&amp;$D299)&lt;0.5,INDIRECT($C299&amp;"!"&amp;"$G"&amp;$D299)=1,INDIRECT($C300&amp;"!"&amp;"$F"&amp;$D300)=0),0,IF(OR(INDIRECT($C299&amp;"!"&amp;"$G"&amp;$D299)=1,AND(INDIRECT($C299&amp;"!"&amp;"$G"&amp;$D299)&lt;&gt;1,INDIRECT($C299&amp;"!"&amp;"$G"&amp;$D299)&gt;Calculs!W299+0.5)),Calculs!W299+0.5,INDIRECT($C299&amp;"!"&amp;"$G"&amp;$D299)+ROUND(W299,0)))</f>
        <v>0</v>
      </c>
      <c r="Y299">
        <f t="shared" ca="1" si="115"/>
        <v>0</v>
      </c>
      <c r="Z299" cm="1">
        <f t="array" aca="1" ref="Z299" ca="1">IF(AND(W299=INT(W299),INDIRECT($C299&amp;"!"&amp;"$F"&amp;$D299)&lt;&gt;""),W299+1,ROUNDUP(W299,0))</f>
        <v>0</v>
      </c>
      <c r="AA299">
        <f t="shared" ca="1" si="116"/>
        <v>0</v>
      </c>
      <c r="AB299" t="str">
        <f t="shared" ca="1" si="117"/>
        <v>Oui</v>
      </c>
      <c r="AC299">
        <f t="shared" ca="1" si="118"/>
        <v>0</v>
      </c>
      <c r="AD299" t="str">
        <f t="shared" ca="1" si="110"/>
        <v>Oui</v>
      </c>
      <c r="AE299" t="str">
        <f t="shared" ca="1" si="119"/>
        <v/>
      </c>
      <c r="AF299" t="str">
        <f t="shared" ca="1" si="120"/>
        <v>Non</v>
      </c>
      <c r="AG299" cm="1">
        <f t="array" aca="1" ref="AG299" ca="1">IF(INDIRECT($C299&amp;"!"&amp;"$G"&amp;$D299)-INDIRECT($C299&amp;"!"&amp;"$F"&amp;$D299)&lt;=0.5,0,IF(AND(INDIRECT($C299&amp;"!"&amp;"$F"&amp;$D299)=0,INDIRECT($C298&amp;"!"&amp;"$G"&amp;$D298)=1),X299,INDIRECT($C299&amp;"!"&amp;"$F"&amp;$D299)))</f>
        <v>0</v>
      </c>
      <c r="AH299" cm="1">
        <f t="array" aca="1" ref="AH299" ca="1">IF(INDIRECT($C299&amp;"!"&amp;"$G"&amp;$D299)-INDIRECT($C299&amp;"!"&amp;"$F"&amp;$D299)&lt;=0.5,0,IF(OR(INDIRECT($C299&amp;"!"&amp;"$G"&amp;$D299)=1,AND(INDIRECT($C299&amp;"!"&amp;"$G"&amp;$D299)&lt;&gt;1,INDIRECT($C299&amp;"!"&amp;"$G"&amp;$D299)&gt;Calculs!AG299+0.5)),Calculs!AG299+0.5,INDIRECT($C299&amp;"!"&amp;"$G"&amp;$D299)+ROUND(AG299,0)))</f>
        <v>0</v>
      </c>
      <c r="AI299">
        <f t="shared" ca="1" si="121"/>
        <v>0</v>
      </c>
      <c r="AJ299" cm="1">
        <f t="array" aca="1" ref="AJ299" ca="1">IF(AND(AG299=INT(AG299),INDIRECT($C299&amp;"!"&amp;"$F"&amp;$D299)&lt;&gt;""),AG299+1,ROUNDUP(AG299,0))</f>
        <v>0</v>
      </c>
      <c r="AK299">
        <f t="shared" ca="1" si="122"/>
        <v>0</v>
      </c>
      <c r="AL299" t="str">
        <f t="shared" ca="1" si="123"/>
        <v>Oui</v>
      </c>
      <c r="AM299">
        <f t="shared" ca="1" si="124"/>
        <v>0</v>
      </c>
      <c r="AN299" t="str">
        <f t="shared" ca="1" si="111"/>
        <v>Oui</v>
      </c>
      <c r="AO299" t="str">
        <f t="shared" ca="1" si="125"/>
        <v/>
      </c>
    </row>
    <row r="300" spans="1:41" x14ac:dyDescent="0.25">
      <c r="A300">
        <v>298</v>
      </c>
      <c r="B300">
        <f ca="1">Data!E300</f>
        <v>1</v>
      </c>
      <c r="C300" t="s">
        <v>253</v>
      </c>
      <c r="D300">
        <v>30</v>
      </c>
      <c r="E300" t="str">
        <f t="shared" ca="1" si="37"/>
        <v>Non</v>
      </c>
      <c r="F300" t="str">
        <f ca="1">IF(Data!$D300&gt;=3,"Oui","Non")</f>
        <v>Non</v>
      </c>
      <c r="G300" s="4" t="str" cm="1">
        <f t="array" aca="1" ref="G300" ca="1">IF(OR(AND(Data!$E300=4,ISBLANK(INDIRECT($C300&amp;"!"&amp;"$D"&amp;$D300&amp;":$I"&amp;$D300))),$E300="Oui"),_xlfn.SWITCH(Informations!$E$10,"Oui",0.5,"Non",0.4,"Erreur"),"NA")</f>
        <v>NA</v>
      </c>
      <c r="H300" s="14" cm="1">
        <f t="array" aca="1" ref="H300" ca="1">_xlfn.SWITCH($G300,"NA",(INDIRECT($C300&amp;"!"&amp;"$E"&amp;$D300))-(INDIRECT($C300&amp;"!"&amp;"$D"&amp;$D300)),0.4,$G300,0.5,$G300,"Erreur","Erreur","Erreur")</f>
        <v>0</v>
      </c>
      <c r="I300" cm="1">
        <f t="array" aca="1" ref="I300" ca="1">IF($G300="NA",INDIRECT($C300&amp;"!"&amp;"$H"&amp;$D300)+INDIRECT($C300&amp;"!"&amp;"$I"&amp;$D300)+INDIRECT($C300&amp;"!"&amp;"$J"&amp;$D300),0)</f>
        <v>0</v>
      </c>
      <c r="J300" cm="1">
        <f t="array" aca="1" ref="J300" ca="1">IF($G300="NA",(INDIRECT($C300&amp;"!"&amp;"$K"&amp;$D300)),0)</f>
        <v>0</v>
      </c>
      <c r="K300" s="4">
        <f t="shared" ca="1" si="113"/>
        <v>0</v>
      </c>
      <c r="L300" s="3">
        <f t="shared" ca="1" si="38"/>
        <v>0</v>
      </c>
      <c r="M300" s="5" cm="1">
        <f t="array" aca="1" ref="M300" ca="1">IF((INDIRECT($C300&amp;"!"&amp;"$D"&amp;$D300))="",,_xlfn.IFS(INDIRECT($C300&amp;"!"&amp;"$E"&amp;$D300)&lt;(1/3),INDIRECT($C300&amp;"!"&amp;"$E"&amp;$D300)-INDIRECT($C300&amp;"!"&amp;"$D"&amp;$D300),INDIRECT($C300&amp;"!"&amp;"$E"&amp;$D300)&gt;=(1/3),Data!$H$3-(INDIRECT($C300&amp;"!"&amp;"$D"&amp;$D300))))+INDIRECT($C300&amp;"!"&amp;"$H"&amp;$D300)</f>
        <v>0</v>
      </c>
      <c r="N300" s="5">
        <f t="shared" ca="1" si="39"/>
        <v>0</v>
      </c>
      <c r="O300" s="6">
        <f t="shared" ca="1" si="40"/>
        <v>0</v>
      </c>
      <c r="P300" s="5" cm="1">
        <f t="array" aca="1" ref="P300" ca="1">IF((INDIRECT($C300&amp;"!"&amp;"$D"&amp;$D300))="",,_xlfn.IFS(INDIRECT($C300&amp;"!"&amp;"$D"&amp;$D300)&gt;(2/3),INDIRECT($C300&amp;"!"&amp;"$E"&amp;$D300)-INDIRECT($C300&amp;"!"&amp;"$D"&amp;$D300),INDIRECT($C300&amp;"!"&amp;"$D"&amp;$D300)&lt;=(2/3),INDIRECT($C300&amp;"!"&amp;"$E"&amp;$D300)-Data!$H$4))+INDIRECT($C300&amp;"!"&amp;"$J"&amp;$D300)</f>
        <v>0</v>
      </c>
      <c r="Q300" s="4">
        <f t="shared" ca="1" si="41"/>
        <v>0</v>
      </c>
      <c r="R300" s="6">
        <f t="shared" ca="1" si="42"/>
        <v>0</v>
      </c>
      <c r="S300" s="4">
        <f ca="1">IF(VLOOKUP(A300,Data!B:E,4)&gt;=2,K300,N300+Q300)</f>
        <v>0</v>
      </c>
      <c r="T300" s="4">
        <f ca="1">IF(VLOOKUP(A300,Data!B:E,4)&gt;=2,,K300-N300-Q300)</f>
        <v>0</v>
      </c>
      <c r="V300" t="str">
        <f t="shared" ca="1" si="114"/>
        <v>Non</v>
      </c>
      <c r="W300" cm="1">
        <f t="array" aca="1" ref="W300" ca="1">_xlfn.IFS(AND(INDIRECT($C300&amp;"!"&amp;"$G"&amp;$D300)-INDIRECT($C300&amp;"!"&amp;"$F"&amp;$D300)&lt;0.5,INDIRECT($C300&amp;"!"&amp;"$G"&amp;$D300)=1,INDIRECT($C301&amp;"!"&amp;"$F"&amp;$D301)=0),0,AND(INDIRECT($C299&amp;"!"&amp;"$G"&amp;$D299)-INDIRECT($C299&amp;"!"&amp;"$F"&amp;$D299)&lt;0.5,INDIRECT($C299&amp;"!"&amp;"$G"&amp;$D299)=1,INDIRECT($C300&amp;"!"&amp;"$F"&amp;$D300)=0),INDIRECT($C299&amp;"!"&amp;"$F"&amp;$D299),AND(INDIRECT($C299&amp;"!"&amp;"$G"&amp;$D299)-INDIRECT($C299&amp;"!"&amp;"$F"&amp;$D299)&lt;=0.5,INDIRECT($C299&amp;"!"&amp;"$G"&amp;$D299)=1,INDIRECT($C300&amp;"!"&amp;"$F"&amp;$D300)=0),Calculs!X299,AND(INDIRECT($C300&amp;"!"&amp;"$F"&amp;$D300)=0,INDIRECT($C299&amp;"!"&amp;"$G"&amp;$D299)=1),AH299,TRUE,INDIRECT($C300&amp;"!"&amp;"$F"&amp;$D300))</f>
        <v>0</v>
      </c>
      <c r="X300" cm="1">
        <f t="array" aca="1" ref="X300" ca="1">IF(AND(INDIRECT($C300&amp;"!"&amp;"$G"&amp;$D300)-INDIRECT($C300&amp;"!"&amp;"$F"&amp;$D300)&lt;0.5,INDIRECT($C300&amp;"!"&amp;"$G"&amp;$D300)=1,INDIRECT($C301&amp;"!"&amp;"$F"&amp;$D301)=0),0,IF(OR(INDIRECT($C300&amp;"!"&amp;"$G"&amp;$D300)=1,AND(INDIRECT($C300&amp;"!"&amp;"$G"&amp;$D300)&lt;&gt;1,INDIRECT($C300&amp;"!"&amp;"$G"&amp;$D300)&gt;Calculs!W300+0.5)),Calculs!W300+0.5,INDIRECT($C300&amp;"!"&amp;"$G"&amp;$D300)+ROUND(W300,0)))</f>
        <v>0</v>
      </c>
      <c r="Y300">
        <f t="shared" ca="1" si="115"/>
        <v>0</v>
      </c>
      <c r="Z300" cm="1">
        <f t="array" aca="1" ref="Z300" ca="1">IF(AND(W300=INT(W300),INDIRECT($C300&amp;"!"&amp;"$F"&amp;$D300)&lt;&gt;""),W300+1,ROUNDUP(W300,0))</f>
        <v>0</v>
      </c>
      <c r="AA300">
        <f t="shared" ca="1" si="116"/>
        <v>0</v>
      </c>
      <c r="AB300" t="str">
        <f t="shared" ca="1" si="117"/>
        <v>Oui</v>
      </c>
      <c r="AC300">
        <f t="shared" ca="1" si="118"/>
        <v>0</v>
      </c>
      <c r="AD300" t="str">
        <f t="shared" ca="1" si="110"/>
        <v>Oui</v>
      </c>
      <c r="AE300" t="str">
        <f t="shared" ca="1" si="119"/>
        <v/>
      </c>
      <c r="AF300" t="str">
        <f t="shared" ca="1" si="120"/>
        <v>Non</v>
      </c>
      <c r="AG300" cm="1">
        <f t="array" aca="1" ref="AG300" ca="1">IF(INDIRECT($C300&amp;"!"&amp;"$G"&amp;$D300)-INDIRECT($C300&amp;"!"&amp;"$F"&amp;$D300)&lt;=0.5,0,IF(AND(INDIRECT($C300&amp;"!"&amp;"$F"&amp;$D300)=0,INDIRECT($C299&amp;"!"&amp;"$G"&amp;$D299)=1),X300,INDIRECT($C300&amp;"!"&amp;"$F"&amp;$D300)))</f>
        <v>0</v>
      </c>
      <c r="AH300" cm="1">
        <f t="array" aca="1" ref="AH300" ca="1">IF(INDIRECT($C300&amp;"!"&amp;"$G"&amp;$D300)-INDIRECT($C300&amp;"!"&amp;"$F"&amp;$D300)&lt;=0.5,0,IF(OR(INDIRECT($C300&amp;"!"&amp;"$G"&amp;$D300)=1,AND(INDIRECT($C300&amp;"!"&amp;"$G"&amp;$D300)&lt;&gt;1,INDIRECT($C300&amp;"!"&amp;"$G"&amp;$D300)&gt;Calculs!AG300+0.5)),Calculs!AG300+0.5,INDIRECT($C300&amp;"!"&amp;"$G"&amp;$D300)+ROUND(AG300,0)))</f>
        <v>0</v>
      </c>
      <c r="AI300">
        <f t="shared" ca="1" si="121"/>
        <v>0</v>
      </c>
      <c r="AJ300" cm="1">
        <f t="array" aca="1" ref="AJ300" ca="1">IF(AND(AG300=INT(AG300),INDIRECT($C300&amp;"!"&amp;"$F"&amp;$D300)&lt;&gt;""),AG300+1,ROUNDUP(AG300,0))</f>
        <v>0</v>
      </c>
      <c r="AK300">
        <f t="shared" ca="1" si="122"/>
        <v>0</v>
      </c>
      <c r="AL300" t="str">
        <f t="shared" ca="1" si="123"/>
        <v>Oui</v>
      </c>
      <c r="AM300">
        <f t="shared" ca="1" si="124"/>
        <v>0</v>
      </c>
      <c r="AN300" t="str">
        <f t="shared" ca="1" si="111"/>
        <v>Oui</v>
      </c>
      <c r="AO300" t="str">
        <f t="shared" ca="1" si="125"/>
        <v/>
      </c>
    </row>
    <row r="301" spans="1:41" x14ac:dyDescent="0.25">
      <c r="A301">
        <v>299</v>
      </c>
      <c r="B301">
        <f ca="1">Data!E301</f>
        <v>1</v>
      </c>
      <c r="C301" t="s">
        <v>253</v>
      </c>
      <c r="D301">
        <v>31</v>
      </c>
      <c r="E301" t="str">
        <f t="shared" ca="1" si="37"/>
        <v>Non</v>
      </c>
      <c r="F301" t="str">
        <f ca="1">IF(Data!$D301&gt;=3,"Oui","Non")</f>
        <v>Non</v>
      </c>
      <c r="G301" s="4" t="str" cm="1">
        <f t="array" aca="1" ref="G301" ca="1">IF(OR(AND(Data!$E301=4,ISBLANK(INDIRECT($C301&amp;"!"&amp;"$D"&amp;$D301&amp;":$I"&amp;$D301))),$E301="Oui"),_xlfn.SWITCH(Informations!$E$10,"Oui",0.5,"Non",0.4,"Erreur"),"NA")</f>
        <v>NA</v>
      </c>
      <c r="H301" s="14" cm="1">
        <f t="array" aca="1" ref="H301" ca="1">_xlfn.SWITCH($G301,"NA",(INDIRECT($C301&amp;"!"&amp;"$E"&amp;$D301))-(INDIRECT($C301&amp;"!"&amp;"$D"&amp;$D301)),0.4,$G301,0.5,$G301,"Erreur","Erreur","Erreur")</f>
        <v>0</v>
      </c>
      <c r="I301" cm="1">
        <f t="array" aca="1" ref="I301" ca="1">IF($G301="NA",INDIRECT($C301&amp;"!"&amp;"$H"&amp;$D301)+INDIRECT($C301&amp;"!"&amp;"$I"&amp;$D301)+INDIRECT($C301&amp;"!"&amp;"$J"&amp;$D301),0)</f>
        <v>0</v>
      </c>
      <c r="J301" cm="1">
        <f t="array" aca="1" ref="J301" ca="1">IF($G301="NA",(INDIRECT($C301&amp;"!"&amp;"$K"&amp;$D301)),0)</f>
        <v>0</v>
      </c>
      <c r="K301" s="4">
        <f t="shared" ca="1" si="113"/>
        <v>0</v>
      </c>
      <c r="L301" s="3">
        <f t="shared" ca="1" si="38"/>
        <v>0</v>
      </c>
      <c r="M301" s="5" cm="1">
        <f t="array" aca="1" ref="M301" ca="1">IF((INDIRECT($C301&amp;"!"&amp;"$D"&amp;$D301))="",,_xlfn.IFS(INDIRECT($C301&amp;"!"&amp;"$E"&amp;$D301)&lt;(1/3),INDIRECT($C301&amp;"!"&amp;"$E"&amp;$D301)-INDIRECT($C301&amp;"!"&amp;"$D"&amp;$D301),INDIRECT($C301&amp;"!"&amp;"$E"&amp;$D301)&gt;=(1/3),Data!$H$3-(INDIRECT($C301&amp;"!"&amp;"$D"&amp;$D301))))+INDIRECT($C301&amp;"!"&amp;"$H"&amp;$D301)</f>
        <v>0</v>
      </c>
      <c r="N301" s="5">
        <f t="shared" ca="1" si="39"/>
        <v>0</v>
      </c>
      <c r="O301" s="6">
        <f t="shared" ca="1" si="40"/>
        <v>0</v>
      </c>
      <c r="P301" s="5" cm="1">
        <f t="array" aca="1" ref="P301" ca="1">IF((INDIRECT($C301&amp;"!"&amp;"$D"&amp;$D301))="",,_xlfn.IFS(INDIRECT($C301&amp;"!"&amp;"$D"&amp;$D301)&gt;(2/3),INDIRECT($C301&amp;"!"&amp;"$E"&amp;$D301)-INDIRECT($C301&amp;"!"&amp;"$D"&amp;$D301),INDIRECT($C301&amp;"!"&amp;"$D"&amp;$D301)&lt;=(2/3),INDIRECT($C301&amp;"!"&amp;"$E"&amp;$D301)-Data!$H$4))+INDIRECT($C301&amp;"!"&amp;"$J"&amp;$D301)</f>
        <v>0</v>
      </c>
      <c r="Q301" s="4">
        <f t="shared" ca="1" si="41"/>
        <v>0</v>
      </c>
      <c r="R301" s="6">
        <f t="shared" ca="1" si="42"/>
        <v>0</v>
      </c>
      <c r="S301" s="4">
        <f ca="1">IF(VLOOKUP(A301,Data!B:E,4)&gt;=2,K301,N301+Q301)</f>
        <v>0</v>
      </c>
      <c r="T301" s="4">
        <f ca="1">IF(VLOOKUP(A301,Data!B:E,4)&gt;=2,,K301-N301-Q301)</f>
        <v>0</v>
      </c>
      <c r="V301" t="str">
        <f t="shared" ca="1" si="114"/>
        <v>Non</v>
      </c>
      <c r="W301" cm="1">
        <f t="array" aca="1" ref="W301" ca="1">_xlfn.IFS(AND(INDIRECT($C301&amp;"!"&amp;"$G"&amp;$D301)-INDIRECT($C301&amp;"!"&amp;"$F"&amp;$D301)&lt;0.5,INDIRECT($C301&amp;"!"&amp;"$G"&amp;$D301)=1,INDIRECT($C302&amp;"!"&amp;"$F"&amp;$D302)=0),0,AND(INDIRECT($C300&amp;"!"&amp;"$G"&amp;$D300)-INDIRECT($C300&amp;"!"&amp;"$F"&amp;$D300)&lt;0.5,INDIRECT($C300&amp;"!"&amp;"$G"&amp;$D300)=1,INDIRECT($C301&amp;"!"&amp;"$F"&amp;$D301)=0),INDIRECT($C300&amp;"!"&amp;"$F"&amp;$D300),AND(INDIRECT($C300&amp;"!"&amp;"$G"&amp;$D300)-INDIRECT($C300&amp;"!"&amp;"$F"&amp;$D300)&lt;=0.5,INDIRECT($C300&amp;"!"&amp;"$G"&amp;$D300)=1,INDIRECT($C301&amp;"!"&amp;"$F"&amp;$D301)=0),Calculs!X300,AND(INDIRECT($C301&amp;"!"&amp;"$F"&amp;$D301)=0,INDIRECT($C300&amp;"!"&amp;"$G"&amp;$D300)=1),AH300,TRUE,INDIRECT($C301&amp;"!"&amp;"$F"&amp;$D301))</f>
        <v>0</v>
      </c>
      <c r="X301" cm="1">
        <f t="array" aca="1" ref="X301" ca="1">IF(AND(INDIRECT($C301&amp;"!"&amp;"$G"&amp;$D301)-INDIRECT($C301&amp;"!"&amp;"$F"&amp;$D301)&lt;0.5,INDIRECT($C301&amp;"!"&amp;"$G"&amp;$D301)=1,INDIRECT($C302&amp;"!"&amp;"$F"&amp;$D302)=0),0,IF(OR(INDIRECT($C301&amp;"!"&amp;"$G"&amp;$D301)=1,AND(INDIRECT($C301&amp;"!"&amp;"$G"&amp;$D301)&lt;&gt;1,INDIRECT($C301&amp;"!"&amp;"$G"&amp;$D301)&gt;Calculs!W301+0.5)),Calculs!W301+0.5,INDIRECT($C301&amp;"!"&amp;"$G"&amp;$D301)+ROUND(W301,0)))</f>
        <v>0</v>
      </c>
      <c r="Y301">
        <f t="shared" ca="1" si="115"/>
        <v>0</v>
      </c>
      <c r="Z301" cm="1">
        <f t="array" aca="1" ref="Z301" ca="1">IF(AND(W301=INT(W301),INDIRECT($C301&amp;"!"&amp;"$F"&amp;$D301)&lt;&gt;""),W301+1,ROUNDUP(W301,0))</f>
        <v>0</v>
      </c>
      <c r="AA301">
        <f t="shared" ca="1" si="116"/>
        <v>0</v>
      </c>
      <c r="AB301" t="str">
        <f t="shared" ca="1" si="117"/>
        <v>Oui</v>
      </c>
      <c r="AC301">
        <f t="shared" ca="1" si="118"/>
        <v>0</v>
      </c>
      <c r="AD301" t="str">
        <f t="shared" ca="1" si="110"/>
        <v>Oui</v>
      </c>
      <c r="AE301" t="str">
        <f t="shared" ca="1" si="119"/>
        <v/>
      </c>
      <c r="AF301" t="str">
        <f t="shared" ca="1" si="120"/>
        <v>Non</v>
      </c>
      <c r="AG301" cm="1">
        <f t="array" aca="1" ref="AG301" ca="1">IF(INDIRECT($C301&amp;"!"&amp;"$G"&amp;$D301)-INDIRECT($C301&amp;"!"&amp;"$F"&amp;$D301)&lt;=0.5,0,IF(AND(INDIRECT($C301&amp;"!"&amp;"$F"&amp;$D301)=0,INDIRECT($C300&amp;"!"&amp;"$G"&amp;$D300)=1),X301,INDIRECT($C301&amp;"!"&amp;"$F"&amp;$D301)))</f>
        <v>0</v>
      </c>
      <c r="AH301" cm="1">
        <f t="array" aca="1" ref="AH301" ca="1">IF(INDIRECT($C301&amp;"!"&amp;"$G"&amp;$D301)-INDIRECT($C301&amp;"!"&amp;"$F"&amp;$D301)&lt;=0.5,0,IF(OR(INDIRECT($C301&amp;"!"&amp;"$G"&amp;$D301)=1,AND(INDIRECT($C301&amp;"!"&amp;"$G"&amp;$D301)&lt;&gt;1,INDIRECT($C301&amp;"!"&amp;"$G"&amp;$D301)&gt;Calculs!AG301+0.5)),Calculs!AG301+0.5,INDIRECT($C301&amp;"!"&amp;"$G"&amp;$D301)+ROUND(AG301,0)))</f>
        <v>0</v>
      </c>
      <c r="AI301">
        <f t="shared" ca="1" si="121"/>
        <v>0</v>
      </c>
      <c r="AJ301" cm="1">
        <f t="array" aca="1" ref="AJ301" ca="1">IF(AND(AG301=INT(AG301),INDIRECT($C301&amp;"!"&amp;"$F"&amp;$D301)&lt;&gt;""),AG301+1,ROUNDUP(AG301,0))</f>
        <v>0</v>
      </c>
      <c r="AK301">
        <f t="shared" ca="1" si="122"/>
        <v>0</v>
      </c>
      <c r="AL301" t="str">
        <f t="shared" ca="1" si="123"/>
        <v>Oui</v>
      </c>
      <c r="AM301">
        <f t="shared" ca="1" si="124"/>
        <v>0</v>
      </c>
      <c r="AN301" t="str">
        <f t="shared" ca="1" si="111"/>
        <v>Oui</v>
      </c>
      <c r="AO301" t="str">
        <f t="shared" ca="1" si="125"/>
        <v/>
      </c>
    </row>
    <row r="302" spans="1:41" x14ac:dyDescent="0.25">
      <c r="A302">
        <v>300</v>
      </c>
      <c r="B302">
        <f ca="1">Data!E302</f>
        <v>1</v>
      </c>
      <c r="C302" t="s">
        <v>253</v>
      </c>
      <c r="D302">
        <v>32</v>
      </c>
      <c r="E302" t="str">
        <f t="shared" ca="1" si="37"/>
        <v>Non</v>
      </c>
      <c r="F302" t="str">
        <f ca="1">IF(Data!$D302&gt;=3,"Oui","Non")</f>
        <v>Non</v>
      </c>
      <c r="G302" s="4" t="str" cm="1">
        <f t="array" aca="1" ref="G302" ca="1">IF(OR(AND(Data!$E302=4,ISBLANK(INDIRECT($C302&amp;"!"&amp;"$D"&amp;$D302&amp;":$I"&amp;$D302))),$E302="Oui"),_xlfn.SWITCH(Informations!$E$10,"Oui",0.5,"Non",0.4,"Erreur"),"NA")</f>
        <v>NA</v>
      </c>
      <c r="H302" s="14" cm="1">
        <f t="array" aca="1" ref="H302" ca="1">_xlfn.SWITCH($G302,"NA",(INDIRECT($C302&amp;"!"&amp;"$E"&amp;$D302))-(INDIRECT($C302&amp;"!"&amp;"$D"&amp;$D302)),0.4,$G302,0.5,$G302,"Erreur","Erreur","Erreur")</f>
        <v>0</v>
      </c>
      <c r="I302" cm="1">
        <f t="array" aca="1" ref="I302" ca="1">IF($G302="NA",INDIRECT($C302&amp;"!"&amp;"$H"&amp;$D302)+INDIRECT($C302&amp;"!"&amp;"$I"&amp;$D302)+INDIRECT($C302&amp;"!"&amp;"$J"&amp;$D302),0)</f>
        <v>0</v>
      </c>
      <c r="J302" cm="1">
        <f t="array" aca="1" ref="J302" ca="1">IF($G302="NA",(INDIRECT($C302&amp;"!"&amp;"$K"&amp;$D302)),0)</f>
        <v>0</v>
      </c>
      <c r="K302" s="4">
        <f t="shared" ca="1" si="113"/>
        <v>0</v>
      </c>
      <c r="L302" s="3">
        <f t="shared" ca="1" si="38"/>
        <v>0</v>
      </c>
      <c r="M302" s="5" cm="1">
        <f t="array" aca="1" ref="M302" ca="1">IF((INDIRECT($C302&amp;"!"&amp;"$D"&amp;$D302))="",,_xlfn.IFS(INDIRECT($C302&amp;"!"&amp;"$E"&amp;$D302)&lt;(1/3),INDIRECT($C302&amp;"!"&amp;"$E"&amp;$D302)-INDIRECT($C302&amp;"!"&amp;"$D"&amp;$D302),INDIRECT($C302&amp;"!"&amp;"$E"&amp;$D302)&gt;=(1/3),Data!$H$3-(INDIRECT($C302&amp;"!"&amp;"$D"&amp;$D302))))+INDIRECT($C302&amp;"!"&amp;"$H"&amp;$D302)</f>
        <v>0</v>
      </c>
      <c r="N302" s="5">
        <f t="shared" ca="1" si="39"/>
        <v>0</v>
      </c>
      <c r="O302" s="6">
        <f t="shared" ca="1" si="40"/>
        <v>0</v>
      </c>
      <c r="P302" s="5" cm="1">
        <f t="array" aca="1" ref="P302" ca="1">IF((INDIRECT($C302&amp;"!"&amp;"$D"&amp;$D302))="",,_xlfn.IFS(INDIRECT($C302&amp;"!"&amp;"$D"&amp;$D302)&gt;(2/3),INDIRECT($C302&amp;"!"&amp;"$E"&amp;$D302)-INDIRECT($C302&amp;"!"&amp;"$D"&amp;$D302),INDIRECT($C302&amp;"!"&amp;"$D"&amp;$D302)&lt;=(2/3),INDIRECT($C302&amp;"!"&amp;"$E"&amp;$D302)-Data!$H$4))+INDIRECT($C302&amp;"!"&amp;"$J"&amp;$D302)</f>
        <v>0</v>
      </c>
      <c r="Q302" s="4">
        <f t="shared" ca="1" si="41"/>
        <v>0</v>
      </c>
      <c r="R302" s="6">
        <f t="shared" ca="1" si="42"/>
        <v>0</v>
      </c>
      <c r="S302" s="4">
        <f ca="1">IF(VLOOKUP(A302,Data!B:E,4)&gt;=2,K302,N302+Q302)</f>
        <v>0</v>
      </c>
      <c r="T302" s="4">
        <f ca="1">IF(VLOOKUP(A302,Data!B:E,4)&gt;=2,,K302-N302-Q302)</f>
        <v>0</v>
      </c>
      <c r="V302" t="str">
        <f t="shared" ca="1" si="114"/>
        <v>Non</v>
      </c>
      <c r="W302" cm="1">
        <f t="array" aca="1" ref="W302" ca="1">_xlfn.IFS(AND(INDIRECT($C302&amp;"!"&amp;"$G"&amp;$D302)-INDIRECT($C302&amp;"!"&amp;"$F"&amp;$D302)&lt;0.5,INDIRECT($C302&amp;"!"&amp;"$G"&amp;$D302)=1,INDIRECT($C303&amp;"!"&amp;"$F"&amp;$D303)=0),0,AND(INDIRECT($C301&amp;"!"&amp;"$G"&amp;$D301)-INDIRECT($C301&amp;"!"&amp;"$F"&amp;$D301)&lt;0.5,INDIRECT($C301&amp;"!"&amp;"$G"&amp;$D301)=1,INDIRECT($C302&amp;"!"&amp;"$F"&amp;$D302)=0),INDIRECT($C301&amp;"!"&amp;"$F"&amp;$D301),AND(INDIRECT($C301&amp;"!"&amp;"$G"&amp;$D301)-INDIRECT($C301&amp;"!"&amp;"$F"&amp;$D301)&lt;=0.5,INDIRECT($C301&amp;"!"&amp;"$G"&amp;$D301)=1,INDIRECT($C302&amp;"!"&amp;"$F"&amp;$D302)=0),Calculs!X301,AND(INDIRECT($C302&amp;"!"&amp;"$F"&amp;$D302)=0,INDIRECT($C301&amp;"!"&amp;"$G"&amp;$D301)=1),AH301,TRUE,INDIRECT($C302&amp;"!"&amp;"$F"&amp;$D302))</f>
        <v>0</v>
      </c>
      <c r="X302" cm="1">
        <f t="array" aca="1" ref="X302" ca="1">IF(AND(INDIRECT($C302&amp;"!"&amp;"$G"&amp;$D302)-INDIRECT($C302&amp;"!"&amp;"$F"&amp;$D302)&lt;0.5,INDIRECT($C302&amp;"!"&amp;"$G"&amp;$D302)=1,INDIRECT($C303&amp;"!"&amp;"$F"&amp;$D303)=0),0,IF(OR(INDIRECT($C302&amp;"!"&amp;"$G"&amp;$D302)=1,AND(INDIRECT($C302&amp;"!"&amp;"$G"&amp;$D302)&lt;&gt;1,INDIRECT($C302&amp;"!"&amp;"$G"&amp;$D302)&gt;Calculs!W302+0.5)),Calculs!W302+0.5,INDIRECT($C302&amp;"!"&amp;"$G"&amp;$D302)+ROUND(W302,0)))</f>
        <v>0</v>
      </c>
      <c r="Y302">
        <f t="shared" ca="1" si="115"/>
        <v>0</v>
      </c>
      <c r="Z302" cm="1">
        <f t="array" aca="1" ref="Z302" ca="1">IF(AND(W302=INT(W302),INDIRECT($C302&amp;"!"&amp;"$F"&amp;$D302)&lt;&gt;""),W302+1,ROUNDUP(W302,0))</f>
        <v>0</v>
      </c>
      <c r="AA302">
        <f t="shared" ca="1" si="116"/>
        <v>0</v>
      </c>
      <c r="AB302" t="str">
        <f t="shared" ca="1" si="117"/>
        <v>Oui</v>
      </c>
      <c r="AC302">
        <f t="shared" ca="1" si="118"/>
        <v>0</v>
      </c>
      <c r="AD302" t="str">
        <f t="shared" ca="1" si="110"/>
        <v>Oui</v>
      </c>
      <c r="AE302" t="str">
        <f t="shared" ca="1" si="119"/>
        <v/>
      </c>
      <c r="AF302" t="str">
        <f t="shared" ca="1" si="120"/>
        <v>Non</v>
      </c>
      <c r="AG302" cm="1">
        <f t="array" aca="1" ref="AG302" ca="1">IF(INDIRECT($C302&amp;"!"&amp;"$G"&amp;$D302)-INDIRECT($C302&amp;"!"&amp;"$F"&amp;$D302)&lt;=0.5,0,IF(AND(INDIRECT($C302&amp;"!"&amp;"$F"&amp;$D302)=0,INDIRECT($C301&amp;"!"&amp;"$G"&amp;$D301)=1),X302,INDIRECT($C302&amp;"!"&amp;"$F"&amp;$D302)))</f>
        <v>0</v>
      </c>
      <c r="AH302" cm="1">
        <f t="array" aca="1" ref="AH302" ca="1">IF(INDIRECT($C302&amp;"!"&amp;"$G"&amp;$D302)-INDIRECT($C302&amp;"!"&amp;"$F"&amp;$D302)&lt;=0.5,0,IF(OR(INDIRECT($C302&amp;"!"&amp;"$G"&amp;$D302)=1,AND(INDIRECT($C302&amp;"!"&amp;"$G"&amp;$D302)&lt;&gt;1,INDIRECT($C302&amp;"!"&amp;"$G"&amp;$D302)&gt;Calculs!AG302+0.5)),Calculs!AG302+0.5,INDIRECT($C302&amp;"!"&amp;"$G"&amp;$D302)+ROUND(AG302,0)))</f>
        <v>0</v>
      </c>
      <c r="AI302">
        <f t="shared" ca="1" si="121"/>
        <v>0</v>
      </c>
      <c r="AJ302" cm="1">
        <f t="array" aca="1" ref="AJ302" ca="1">IF(AND(AG302=INT(AG302),INDIRECT($C302&amp;"!"&amp;"$F"&amp;$D302)&lt;&gt;""),AG302+1,ROUNDUP(AG302,0))</f>
        <v>0</v>
      </c>
      <c r="AK302">
        <f t="shared" ca="1" si="122"/>
        <v>0</v>
      </c>
      <c r="AL302" t="str">
        <f t="shared" ca="1" si="123"/>
        <v>Oui</v>
      </c>
      <c r="AM302">
        <f t="shared" ca="1" si="124"/>
        <v>0</v>
      </c>
      <c r="AN302" t="str">
        <f t="shared" ca="1" si="111"/>
        <v>Oui</v>
      </c>
      <c r="AO302" t="str">
        <f t="shared" ca="1" si="125"/>
        <v/>
      </c>
    </row>
    <row r="303" spans="1:41" x14ac:dyDescent="0.25">
      <c r="A303">
        <v>301</v>
      </c>
      <c r="B303">
        <f ca="1">Data!E303</f>
        <v>2</v>
      </c>
      <c r="C303" t="s">
        <v>253</v>
      </c>
      <c r="D303">
        <v>33</v>
      </c>
      <c r="E303" t="str">
        <f t="shared" ca="1" si="37"/>
        <v>Non</v>
      </c>
      <c r="F303" t="str">
        <f ca="1">IF(Data!$D303&gt;=3,"Oui","Non")</f>
        <v>Non</v>
      </c>
      <c r="G303" s="4" t="str" cm="1">
        <f t="array" aca="1" ref="G303" ca="1">IF(OR(AND(Data!$E303=4,ISBLANK(INDIRECT($C303&amp;"!"&amp;"$D"&amp;$D303&amp;":$I"&amp;$D303))),$E303="Oui"),_xlfn.SWITCH(Informations!$E$10,"Oui",0.5,"Non",0.4,"Erreur"),"NA")</f>
        <v>NA</v>
      </c>
      <c r="H303" s="14" cm="1">
        <f t="array" aca="1" ref="H303" ca="1">_xlfn.SWITCH($G303,"NA",(INDIRECT($C303&amp;"!"&amp;"$E"&amp;$D303))-(INDIRECT($C303&amp;"!"&amp;"$D"&amp;$D303)),0.4,$G303,0.5,$G303,"Erreur","Erreur","Erreur")</f>
        <v>0</v>
      </c>
      <c r="I303" cm="1">
        <f t="array" aca="1" ref="I303" ca="1">IF($G303="NA",INDIRECT($C303&amp;"!"&amp;"$H"&amp;$D303)+INDIRECT($C303&amp;"!"&amp;"$I"&amp;$D303)+INDIRECT($C303&amp;"!"&amp;"$J"&amp;$D303),0)</f>
        <v>0</v>
      </c>
      <c r="J303" cm="1">
        <f t="array" aca="1" ref="J303" ca="1">IF($G303="NA",(INDIRECT($C303&amp;"!"&amp;"$K"&amp;$D303)),0)</f>
        <v>0</v>
      </c>
      <c r="K303" s="4">
        <f t="shared" ca="1" si="113"/>
        <v>0</v>
      </c>
      <c r="L303" s="3">
        <f t="shared" ca="1" si="38"/>
        <v>0</v>
      </c>
      <c r="M303" s="5" cm="1">
        <f t="array" aca="1" ref="M303" ca="1">IF((INDIRECT($C303&amp;"!"&amp;"$D"&amp;$D303))="",,_xlfn.IFS(INDIRECT($C303&amp;"!"&amp;"$E"&amp;$D303)&lt;(1/3),INDIRECT($C303&amp;"!"&amp;"$E"&amp;$D303)-INDIRECT($C303&amp;"!"&amp;"$D"&amp;$D303),INDIRECT($C303&amp;"!"&amp;"$E"&amp;$D303)&gt;=(1/3),Data!$H$3-(INDIRECT($C303&amp;"!"&amp;"$D"&amp;$D303))))+INDIRECT($C303&amp;"!"&amp;"$H"&amp;$D303)</f>
        <v>0</v>
      </c>
      <c r="N303" s="5">
        <f t="shared" ca="1" si="39"/>
        <v>0</v>
      </c>
      <c r="O303" s="6">
        <f t="shared" ca="1" si="40"/>
        <v>0</v>
      </c>
      <c r="P303" s="5" cm="1">
        <f t="array" aca="1" ref="P303" ca="1">IF((INDIRECT($C303&amp;"!"&amp;"$D"&amp;$D303))="",,_xlfn.IFS(INDIRECT($C303&amp;"!"&amp;"$D"&amp;$D303)&gt;(2/3),INDIRECT($C303&amp;"!"&amp;"$E"&amp;$D303)-INDIRECT($C303&amp;"!"&amp;"$D"&amp;$D303),INDIRECT($C303&amp;"!"&amp;"$D"&amp;$D303)&lt;=(2/3),INDIRECT($C303&amp;"!"&amp;"$E"&amp;$D303)-Data!$H$4))+INDIRECT($C303&amp;"!"&amp;"$J"&amp;$D303)</f>
        <v>0</v>
      </c>
      <c r="Q303" s="4">
        <f t="shared" ca="1" si="41"/>
        <v>0</v>
      </c>
      <c r="R303" s="6">
        <f t="shared" ca="1" si="42"/>
        <v>0</v>
      </c>
      <c r="S303" s="4">
        <f ca="1">IF(VLOOKUP(A303,Data!B:E,4)&gt;=2,K303,N303+Q303)</f>
        <v>0</v>
      </c>
      <c r="T303" s="4">
        <f ca="1">IF(VLOOKUP(A303,Data!B:E,4)&gt;=2,,K303-N303-Q303)</f>
        <v>0</v>
      </c>
      <c r="V303" t="str">
        <f t="shared" ca="1" si="114"/>
        <v>Non</v>
      </c>
      <c r="W303" cm="1">
        <f t="array" aca="1" ref="W303" ca="1">_xlfn.IFS(AND(INDIRECT($C303&amp;"!"&amp;"$G"&amp;$D303)-INDIRECT($C303&amp;"!"&amp;"$F"&amp;$D303)&lt;0.5,INDIRECT($C303&amp;"!"&amp;"$G"&amp;$D303)=1,INDIRECT($C304&amp;"!"&amp;"$F"&amp;$D304)=0),0,AND(INDIRECT($C302&amp;"!"&amp;"$G"&amp;$D302)-INDIRECT($C302&amp;"!"&amp;"$F"&amp;$D302)&lt;0.5,INDIRECT($C302&amp;"!"&amp;"$G"&amp;$D302)=1,INDIRECT($C303&amp;"!"&amp;"$F"&amp;$D303)=0),INDIRECT($C302&amp;"!"&amp;"$F"&amp;$D302),AND(INDIRECT($C302&amp;"!"&amp;"$G"&amp;$D302)-INDIRECT($C302&amp;"!"&amp;"$F"&amp;$D302)&lt;=0.5,INDIRECT($C302&amp;"!"&amp;"$G"&amp;$D302)=1,INDIRECT($C303&amp;"!"&amp;"$F"&amp;$D303)=0),Calculs!X302,AND(INDIRECT($C303&amp;"!"&amp;"$F"&amp;$D303)=0,INDIRECT($C302&amp;"!"&amp;"$G"&amp;$D302)=1),AH302,TRUE,INDIRECT($C303&amp;"!"&amp;"$F"&amp;$D303))</f>
        <v>0</v>
      </c>
      <c r="X303" cm="1">
        <f t="array" aca="1" ref="X303" ca="1">IF(AND(INDIRECT($C303&amp;"!"&amp;"$G"&amp;$D303)-INDIRECT($C303&amp;"!"&amp;"$F"&amp;$D303)&lt;0.5,INDIRECT($C303&amp;"!"&amp;"$G"&amp;$D303)=1,INDIRECT($C304&amp;"!"&amp;"$F"&amp;$D304)=0),0,IF(OR(INDIRECT($C303&amp;"!"&amp;"$G"&amp;$D303)=1,AND(INDIRECT($C303&amp;"!"&amp;"$G"&amp;$D303)&lt;&gt;1,INDIRECT($C303&amp;"!"&amp;"$G"&amp;$D303)&gt;Calculs!W303+0.5)),Calculs!W303+0.5,INDIRECT($C303&amp;"!"&amp;"$G"&amp;$D303)+ROUND(W303,0)))</f>
        <v>0</v>
      </c>
      <c r="Y303">
        <f t="shared" ca="1" si="115"/>
        <v>0</v>
      </c>
      <c r="Z303" cm="1">
        <f t="array" aca="1" ref="Z303" ca="1">IF(AND(W303=INT(W303),INDIRECT($C303&amp;"!"&amp;"$F"&amp;$D303)&lt;&gt;""),W303+1,ROUNDUP(W303,0))</f>
        <v>0</v>
      </c>
      <c r="AA303">
        <f t="shared" ca="1" si="116"/>
        <v>0</v>
      </c>
      <c r="AB303" t="str">
        <f t="shared" ca="1" si="117"/>
        <v>Oui</v>
      </c>
      <c r="AC303">
        <f t="shared" ca="1" si="118"/>
        <v>0</v>
      </c>
      <c r="AD303" t="str">
        <f t="shared" ca="1" si="110"/>
        <v>Oui</v>
      </c>
      <c r="AE303" t="str">
        <f t="shared" ca="1" si="119"/>
        <v/>
      </c>
      <c r="AF303" t="str">
        <f t="shared" ca="1" si="120"/>
        <v>Non</v>
      </c>
      <c r="AG303" cm="1">
        <f t="array" aca="1" ref="AG303" ca="1">IF(INDIRECT($C303&amp;"!"&amp;"$G"&amp;$D303)-INDIRECT($C303&amp;"!"&amp;"$F"&amp;$D303)&lt;=0.5,0,IF(AND(INDIRECT($C303&amp;"!"&amp;"$F"&amp;$D303)=0,INDIRECT($C302&amp;"!"&amp;"$G"&amp;$D302)=1),X303,INDIRECT($C303&amp;"!"&amp;"$F"&amp;$D303)))</f>
        <v>0</v>
      </c>
      <c r="AH303" cm="1">
        <f t="array" aca="1" ref="AH303" ca="1">IF(INDIRECT($C303&amp;"!"&amp;"$G"&amp;$D303)-INDIRECT($C303&amp;"!"&amp;"$F"&amp;$D303)&lt;=0.5,0,IF(OR(INDIRECT($C303&amp;"!"&amp;"$G"&amp;$D303)=1,AND(INDIRECT($C303&amp;"!"&amp;"$G"&amp;$D303)&lt;&gt;1,INDIRECT($C303&amp;"!"&amp;"$G"&amp;$D303)&gt;Calculs!AG303+0.5)),Calculs!AG303+0.5,INDIRECT($C303&amp;"!"&amp;"$G"&amp;$D303)+ROUND(AG303,0)))</f>
        <v>0</v>
      </c>
      <c r="AI303">
        <f t="shared" ca="1" si="121"/>
        <v>0</v>
      </c>
      <c r="AJ303" cm="1">
        <f t="array" aca="1" ref="AJ303" ca="1">IF(AND(AG303=INT(AG303),INDIRECT($C303&amp;"!"&amp;"$F"&amp;$D303)&lt;&gt;""),AG303+1,ROUNDUP(AG303,0))</f>
        <v>0</v>
      </c>
      <c r="AK303">
        <f t="shared" ca="1" si="122"/>
        <v>0</v>
      </c>
      <c r="AL303" t="str">
        <f t="shared" ca="1" si="123"/>
        <v>Oui</v>
      </c>
      <c r="AM303">
        <f t="shared" ca="1" si="124"/>
        <v>0</v>
      </c>
      <c r="AN303" t="str">
        <f t="shared" ca="1" si="111"/>
        <v>Oui</v>
      </c>
      <c r="AO303" t="str">
        <f t="shared" ca="1" si="125"/>
        <v/>
      </c>
    </row>
    <row r="304" spans="1:41" x14ac:dyDescent="0.25">
      <c r="A304">
        <v>302</v>
      </c>
      <c r="B304">
        <f ca="1">Data!E304</f>
        <v>3</v>
      </c>
      <c r="C304" t="s">
        <v>253</v>
      </c>
      <c r="D304">
        <v>34</v>
      </c>
      <c r="E304" t="str">
        <f t="shared" ca="1" si="37"/>
        <v>Non</v>
      </c>
      <c r="F304" t="str">
        <f ca="1">IF(Data!$D304&gt;=3,"Oui","Non")</f>
        <v>Non</v>
      </c>
      <c r="G304" s="4" t="str" cm="1">
        <f t="array" aca="1" ref="G304" ca="1">IF(OR(AND(Data!$E304=4,ISBLANK(INDIRECT($C304&amp;"!"&amp;"$D"&amp;$D304&amp;":$I"&amp;$D304))),$E304="Oui"),_xlfn.SWITCH(Informations!$E$10,"Oui",0.5,"Non",0.4,"Erreur"),"NA")</f>
        <v>NA</v>
      </c>
      <c r="H304" s="14" cm="1">
        <f t="array" aca="1" ref="H304" ca="1">_xlfn.SWITCH($G304,"NA",(INDIRECT($C304&amp;"!"&amp;"$E"&amp;$D304))-(INDIRECT($C304&amp;"!"&amp;"$D"&amp;$D304)),0.4,$G304,0.5,$G304,"Erreur","Erreur","Erreur")</f>
        <v>0</v>
      </c>
      <c r="I304" cm="1">
        <f t="array" aca="1" ref="I304" ca="1">IF($G304="NA",INDIRECT($C304&amp;"!"&amp;"$H"&amp;$D304)+INDIRECT($C304&amp;"!"&amp;"$I"&amp;$D304)+INDIRECT($C304&amp;"!"&amp;"$J"&amp;$D304),0)</f>
        <v>0</v>
      </c>
      <c r="J304" cm="1">
        <f t="array" aca="1" ref="J304" ca="1">IF($G304="NA",(INDIRECT($C304&amp;"!"&amp;"$K"&amp;$D304)),0)</f>
        <v>0</v>
      </c>
      <c r="K304" s="4">
        <f t="shared" ca="1" si="113"/>
        <v>0</v>
      </c>
      <c r="L304" s="3">
        <f t="shared" ca="1" si="38"/>
        <v>0</v>
      </c>
      <c r="M304" s="5" cm="1">
        <f t="array" aca="1" ref="M304" ca="1">IF((INDIRECT($C304&amp;"!"&amp;"$D"&amp;$D304))="",,_xlfn.IFS(INDIRECT($C304&amp;"!"&amp;"$E"&amp;$D304)&lt;(1/3),INDIRECT($C304&amp;"!"&amp;"$E"&amp;$D304)-INDIRECT($C304&amp;"!"&amp;"$D"&amp;$D304),INDIRECT($C304&amp;"!"&amp;"$E"&amp;$D304)&gt;=(1/3),Data!$H$3-(INDIRECT($C304&amp;"!"&amp;"$D"&amp;$D304))))+INDIRECT($C304&amp;"!"&amp;"$H"&amp;$D304)</f>
        <v>0</v>
      </c>
      <c r="N304" s="5">
        <f t="shared" ca="1" si="39"/>
        <v>0</v>
      </c>
      <c r="O304" s="6">
        <f t="shared" ca="1" si="40"/>
        <v>0</v>
      </c>
      <c r="P304" s="5" cm="1">
        <f t="array" aca="1" ref="P304" ca="1">IF((INDIRECT($C304&amp;"!"&amp;"$D"&amp;$D304))="",,_xlfn.IFS(INDIRECT($C304&amp;"!"&amp;"$D"&amp;$D304)&gt;(2/3),INDIRECT($C304&amp;"!"&amp;"$E"&amp;$D304)-INDIRECT($C304&amp;"!"&amp;"$D"&amp;$D304),INDIRECT($C304&amp;"!"&amp;"$D"&amp;$D304)&lt;=(2/3),INDIRECT($C304&amp;"!"&amp;"$E"&amp;$D304)-Data!$H$4))+INDIRECT($C304&amp;"!"&amp;"$J"&amp;$D304)</f>
        <v>0</v>
      </c>
      <c r="Q304" s="4">
        <f t="shared" ca="1" si="41"/>
        <v>0</v>
      </c>
      <c r="R304" s="6">
        <f t="shared" ca="1" si="42"/>
        <v>0</v>
      </c>
      <c r="S304" s="4">
        <f ca="1">IF(VLOOKUP(A304,Data!B:E,4)&gt;=2,K304,N304+Q304)</f>
        <v>0</v>
      </c>
      <c r="T304" s="4">
        <f ca="1">IF(VLOOKUP(A304,Data!B:E,4)&gt;=2,,K304-N304-Q304)</f>
        <v>0</v>
      </c>
      <c r="V304" t="str">
        <f t="shared" ca="1" si="114"/>
        <v>Non</v>
      </c>
      <c r="W304" cm="1">
        <f t="array" aca="1" ref="W304" ca="1">_xlfn.IFS(AND(INDIRECT($C304&amp;"!"&amp;"$G"&amp;$D304)-INDIRECT($C304&amp;"!"&amp;"$F"&amp;$D304)&lt;0.5,INDIRECT($C304&amp;"!"&amp;"$G"&amp;$D304)=1,INDIRECT($C305&amp;"!"&amp;"$F"&amp;$D305)=0),0,AND(INDIRECT($C303&amp;"!"&amp;"$G"&amp;$D303)-INDIRECT($C303&amp;"!"&amp;"$F"&amp;$D303)&lt;0.5,INDIRECT($C303&amp;"!"&amp;"$G"&amp;$D303)=1,INDIRECT($C304&amp;"!"&amp;"$F"&amp;$D304)=0),INDIRECT($C303&amp;"!"&amp;"$F"&amp;$D303),AND(INDIRECT($C303&amp;"!"&amp;"$G"&amp;$D303)-INDIRECT($C303&amp;"!"&amp;"$F"&amp;$D303)&lt;=0.5,INDIRECT($C303&amp;"!"&amp;"$G"&amp;$D303)=1,INDIRECT($C304&amp;"!"&amp;"$F"&amp;$D304)=0),Calculs!X303,AND(INDIRECT($C304&amp;"!"&amp;"$F"&amp;$D304)=0,INDIRECT($C303&amp;"!"&amp;"$G"&amp;$D303)=1),AH303,TRUE,INDIRECT($C304&amp;"!"&amp;"$F"&amp;$D304))</f>
        <v>0</v>
      </c>
      <c r="X304" cm="1">
        <f t="array" aca="1" ref="X304" ca="1">IF(AND(INDIRECT($C304&amp;"!"&amp;"$G"&amp;$D304)-INDIRECT($C304&amp;"!"&amp;"$F"&amp;$D304)&lt;0.5,INDIRECT($C304&amp;"!"&amp;"$G"&amp;$D304)=1,INDIRECT($C305&amp;"!"&amp;"$F"&amp;$D305)=0),0,IF(OR(INDIRECT($C304&amp;"!"&amp;"$G"&amp;$D304)=1,AND(INDIRECT($C304&amp;"!"&amp;"$G"&amp;$D304)&lt;&gt;1,INDIRECT($C304&amp;"!"&amp;"$G"&amp;$D304)&gt;Calculs!W304+0.5)),Calculs!W304+0.5,INDIRECT($C304&amp;"!"&amp;"$G"&amp;$D304)+ROUND(W304,0)))</f>
        <v>0</v>
      </c>
      <c r="Y304">
        <f t="shared" ca="1" si="115"/>
        <v>0</v>
      </c>
      <c r="Z304" cm="1">
        <f t="array" aca="1" ref="Z304" ca="1">IF(AND(W304=INT(W304),INDIRECT($C304&amp;"!"&amp;"$F"&amp;$D304)&lt;&gt;""),W304+1,ROUNDUP(W304,0))</f>
        <v>0</v>
      </c>
      <c r="AA304">
        <f t="shared" ca="1" si="116"/>
        <v>0</v>
      </c>
      <c r="AB304" t="str">
        <f t="shared" ca="1" si="117"/>
        <v>Oui</v>
      </c>
      <c r="AC304">
        <f t="shared" ca="1" si="118"/>
        <v>0</v>
      </c>
      <c r="AD304" t="str">
        <f t="shared" ca="1" si="110"/>
        <v>Oui</v>
      </c>
      <c r="AE304" t="str">
        <f t="shared" ca="1" si="119"/>
        <v/>
      </c>
      <c r="AF304" t="str">
        <f t="shared" ca="1" si="120"/>
        <v>Non</v>
      </c>
      <c r="AG304" cm="1">
        <f t="array" aca="1" ref="AG304" ca="1">IF(INDIRECT($C304&amp;"!"&amp;"$G"&amp;$D304)-INDIRECT($C304&amp;"!"&amp;"$F"&amp;$D304)&lt;=0.5,0,IF(AND(INDIRECT($C304&amp;"!"&amp;"$F"&amp;$D304)=0,INDIRECT($C303&amp;"!"&amp;"$G"&amp;$D303)=1),X304,INDIRECT($C304&amp;"!"&amp;"$F"&amp;$D304)))</f>
        <v>0</v>
      </c>
      <c r="AH304" cm="1">
        <f t="array" aca="1" ref="AH304" ca="1">IF(INDIRECT($C304&amp;"!"&amp;"$G"&amp;$D304)-INDIRECT($C304&amp;"!"&amp;"$F"&amp;$D304)&lt;=0.5,0,IF(OR(INDIRECT($C304&amp;"!"&amp;"$G"&amp;$D304)=1,AND(INDIRECT($C304&amp;"!"&amp;"$G"&amp;$D304)&lt;&gt;1,INDIRECT($C304&amp;"!"&amp;"$G"&amp;$D304)&gt;Calculs!AG304+0.5)),Calculs!AG304+0.5,INDIRECT($C304&amp;"!"&amp;"$G"&amp;$D304)+ROUND(AG304,0)))</f>
        <v>0</v>
      </c>
      <c r="AI304">
        <f t="shared" ca="1" si="121"/>
        <v>0</v>
      </c>
      <c r="AJ304" cm="1">
        <f t="array" aca="1" ref="AJ304" ca="1">IF(AND(AG304=INT(AG304),INDIRECT($C304&amp;"!"&amp;"$F"&amp;$D304)&lt;&gt;""),AG304+1,ROUNDUP(AG304,0))</f>
        <v>0</v>
      </c>
      <c r="AK304">
        <f t="shared" ca="1" si="122"/>
        <v>0</v>
      </c>
      <c r="AL304" t="str">
        <f t="shared" ca="1" si="123"/>
        <v>Oui</v>
      </c>
      <c r="AM304">
        <f t="shared" ca="1" si="124"/>
        <v>0</v>
      </c>
      <c r="AN304" t="str">
        <f t="shared" ca="1" si="111"/>
        <v>Oui</v>
      </c>
      <c r="AO304" t="str">
        <f t="shared" ca="1" si="125"/>
        <v/>
      </c>
    </row>
    <row r="305" spans="1:41" x14ac:dyDescent="0.25">
      <c r="A305">
        <v>303</v>
      </c>
      <c r="B305">
        <f ca="1">Data!E305</f>
        <v>1</v>
      </c>
      <c r="C305" t="s">
        <v>247</v>
      </c>
      <c r="D305">
        <v>4</v>
      </c>
      <c r="E305" t="str">
        <f t="shared" ca="1" si="37"/>
        <v>Non</v>
      </c>
      <c r="F305" t="str">
        <f ca="1">IF(Data!$D305&gt;=3,"Oui","Non")</f>
        <v>Non</v>
      </c>
      <c r="G305" s="4" t="str" cm="1">
        <f t="array" aca="1" ref="G305" ca="1">IF(OR(AND(Data!$E305=4,ISBLANK(INDIRECT($C305&amp;"!"&amp;"$D"&amp;$D305&amp;":$I"&amp;$D305))),$E305="Oui"),_xlfn.SWITCH(Informations!$E$10,"Oui",0.5,"Non",0.4,"Erreur"),"NA")</f>
        <v>NA</v>
      </c>
      <c r="H305" s="14" cm="1">
        <f t="array" aca="1" ref="H305" ca="1">_xlfn.SWITCH($G305,"NA",(INDIRECT($C305&amp;"!"&amp;"$E"&amp;$D305))-(INDIRECT($C305&amp;"!"&amp;"$D"&amp;$D305)),0.4,$G305,0.5,$G305,"Erreur","Erreur","Erreur")</f>
        <v>0</v>
      </c>
      <c r="I305" cm="1">
        <f t="array" aca="1" ref="I305" ca="1">IF($G305="NA",INDIRECT($C305&amp;"!"&amp;"$H"&amp;$D305)+INDIRECT($C305&amp;"!"&amp;"$I"&amp;$D305)+INDIRECT($C305&amp;"!"&amp;"$J"&amp;$D305),0)</f>
        <v>0</v>
      </c>
      <c r="J305" cm="1">
        <f t="array" aca="1" ref="J305" ca="1">IF($G305="NA",(INDIRECT($C305&amp;"!"&amp;"$K"&amp;$D305)),0)</f>
        <v>0</v>
      </c>
      <c r="K305" s="4">
        <f t="shared" ca="1" si="113"/>
        <v>0</v>
      </c>
      <c r="L305" s="3">
        <f t="shared" ca="1" si="38"/>
        <v>0</v>
      </c>
      <c r="M305" s="5" cm="1">
        <f t="array" aca="1" ref="M305" ca="1">IF((INDIRECT($C305&amp;"!"&amp;"$D"&amp;$D305))="",,_xlfn.IFS(INDIRECT($C305&amp;"!"&amp;"$E"&amp;$D305)&lt;(1/3),INDIRECT($C305&amp;"!"&amp;"$E"&amp;$D305)-INDIRECT($C305&amp;"!"&amp;"$D"&amp;$D305),INDIRECT($C305&amp;"!"&amp;"$E"&amp;$D305)&gt;=(1/3),Data!$H$3-(INDIRECT($C305&amp;"!"&amp;"$D"&amp;$D305))))+INDIRECT($C305&amp;"!"&amp;"$H"&amp;$D305)</f>
        <v>0</v>
      </c>
      <c r="N305" s="5">
        <f t="shared" ca="1" si="39"/>
        <v>0</v>
      </c>
      <c r="O305" s="6">
        <f t="shared" ca="1" si="40"/>
        <v>0</v>
      </c>
      <c r="P305" s="5" cm="1">
        <f t="array" aca="1" ref="P305" ca="1">IF((INDIRECT($C305&amp;"!"&amp;"$D"&amp;$D305))="",,_xlfn.IFS(INDIRECT($C305&amp;"!"&amp;"$D"&amp;$D305)&gt;(2/3),INDIRECT($C305&amp;"!"&amp;"$E"&amp;$D305)-INDIRECT($C305&amp;"!"&amp;"$D"&amp;$D305),INDIRECT($C305&amp;"!"&amp;"$D"&amp;$D305)&lt;=(2/3),INDIRECT($C305&amp;"!"&amp;"$E"&amp;$D305)-Data!$H$4))+INDIRECT($C305&amp;"!"&amp;"$J"&amp;$D305)</f>
        <v>0</v>
      </c>
      <c r="Q305" s="4">
        <f t="shared" ca="1" si="41"/>
        <v>0</v>
      </c>
      <c r="R305" s="6">
        <f t="shared" ca="1" si="42"/>
        <v>0</v>
      </c>
      <c r="S305" s="4">
        <f ca="1">IF(VLOOKUP(A305,Data!B:E,4)&gt;=2,K305,N305+Q305)</f>
        <v>0</v>
      </c>
      <c r="T305" s="4">
        <f ca="1">IF(VLOOKUP(A305,Data!B:E,4)&gt;=2,,K305-N305-Q305)</f>
        <v>0</v>
      </c>
      <c r="V305" t="str">
        <f t="shared" ca="1" si="114"/>
        <v>Non</v>
      </c>
      <c r="W305" cm="1">
        <f t="array" aca="1" ref="W305" ca="1">_xlfn.IFS(AND(INDIRECT($C305&amp;"!"&amp;"$G"&amp;$D305)-INDIRECT($C305&amp;"!"&amp;"$F"&amp;$D305)&lt;0.5,INDIRECT($C305&amp;"!"&amp;"$G"&amp;$D305)=1,INDIRECT($C306&amp;"!"&amp;"$F"&amp;$D306)=0),0,AND(INDIRECT($C304&amp;"!"&amp;"$G"&amp;$D304)-INDIRECT($C304&amp;"!"&amp;"$F"&amp;$D304)&lt;0.5,INDIRECT($C304&amp;"!"&amp;"$G"&amp;$D304)=1,INDIRECT($C305&amp;"!"&amp;"$F"&amp;$D305)=0),INDIRECT($C304&amp;"!"&amp;"$F"&amp;$D304),AND(INDIRECT($C304&amp;"!"&amp;"$G"&amp;$D304)-INDIRECT($C304&amp;"!"&amp;"$F"&amp;$D304)&lt;=0.5,INDIRECT($C304&amp;"!"&amp;"$G"&amp;$D304)=1,INDIRECT($C305&amp;"!"&amp;"$F"&amp;$D305)=0),Calculs!X304,AND(INDIRECT($C305&amp;"!"&amp;"$F"&amp;$D305)=0,INDIRECT($C304&amp;"!"&amp;"$G"&amp;$D304)=1),AH304,TRUE,INDIRECT($C305&amp;"!"&amp;"$F"&amp;$D305))</f>
        <v>0</v>
      </c>
      <c r="X305" cm="1">
        <f t="array" aca="1" ref="X305" ca="1">IF(AND(INDIRECT($C305&amp;"!"&amp;"$G"&amp;$D305)-INDIRECT($C305&amp;"!"&amp;"$F"&amp;$D305)&lt;0.5,INDIRECT($C305&amp;"!"&amp;"$G"&amp;$D305)=1,INDIRECT($C306&amp;"!"&amp;"$F"&amp;$D306)=0),0,IF(OR(INDIRECT($C305&amp;"!"&amp;"$G"&amp;$D305)=1,AND(INDIRECT($C305&amp;"!"&amp;"$G"&amp;$D305)&lt;&gt;1,INDIRECT($C305&amp;"!"&amp;"$G"&amp;$D305)&gt;Calculs!W305+0.5)),Calculs!W305+0.5,INDIRECT($C305&amp;"!"&amp;"$G"&amp;$D305)+ROUND(W305,0)))</f>
        <v>0</v>
      </c>
      <c r="Y305">
        <f t="shared" ca="1" si="115"/>
        <v>0</v>
      </c>
      <c r="Z305" cm="1">
        <f t="array" aca="1" ref="Z305" ca="1">IF(AND(W305=INT(W305),INDIRECT($C305&amp;"!"&amp;"$F"&amp;$D305)&lt;&gt;""),W305+1,ROUNDUP(W305,0))</f>
        <v>0</v>
      </c>
      <c r="AA305">
        <f t="shared" ca="1" si="116"/>
        <v>0</v>
      </c>
      <c r="AB305" t="str">
        <f t="shared" ca="1" si="117"/>
        <v>Oui</v>
      </c>
      <c r="AC305">
        <f t="shared" ca="1" si="118"/>
        <v>0</v>
      </c>
      <c r="AD305" t="str">
        <f t="shared" ca="1" si="110"/>
        <v>Oui</v>
      </c>
      <c r="AE305" t="str">
        <f t="shared" ca="1" si="119"/>
        <v/>
      </c>
      <c r="AF305" t="str">
        <f t="shared" ca="1" si="120"/>
        <v>Non</v>
      </c>
      <c r="AG305" cm="1">
        <f t="array" aca="1" ref="AG305" ca="1">IF(INDIRECT($C305&amp;"!"&amp;"$G"&amp;$D305)-INDIRECT($C305&amp;"!"&amp;"$F"&amp;$D305)&lt;=0.5,0,IF(AND(INDIRECT($C305&amp;"!"&amp;"$F"&amp;$D305)=0,INDIRECT($C304&amp;"!"&amp;"$G"&amp;$D304)=1),X305,INDIRECT($C305&amp;"!"&amp;"$F"&amp;$D305)))</f>
        <v>0</v>
      </c>
      <c r="AH305" cm="1">
        <f t="array" aca="1" ref="AH305" ca="1">IF(INDIRECT($C305&amp;"!"&amp;"$G"&amp;$D305)-INDIRECT($C305&amp;"!"&amp;"$F"&amp;$D305)&lt;=0.5,0,IF(OR(INDIRECT($C305&amp;"!"&amp;"$G"&amp;$D305)=1,AND(INDIRECT($C305&amp;"!"&amp;"$G"&amp;$D305)&lt;&gt;1,INDIRECT($C305&amp;"!"&amp;"$G"&amp;$D305)&gt;Calculs!AG305+0.5)),Calculs!AG305+0.5,INDIRECT($C305&amp;"!"&amp;"$G"&amp;$D305)+ROUND(AG305,0)))</f>
        <v>0</v>
      </c>
      <c r="AI305">
        <f t="shared" ca="1" si="121"/>
        <v>0</v>
      </c>
      <c r="AJ305" cm="1">
        <f t="array" aca="1" ref="AJ305" ca="1">IF(AND(AG305=INT(AG305),INDIRECT($C305&amp;"!"&amp;"$F"&amp;$D305)&lt;&gt;""),AG305+1,ROUNDUP(AG305,0))</f>
        <v>0</v>
      </c>
      <c r="AK305">
        <f t="shared" ca="1" si="122"/>
        <v>0</v>
      </c>
      <c r="AL305" t="str">
        <f t="shared" ca="1" si="123"/>
        <v>Oui</v>
      </c>
      <c r="AM305">
        <f t="shared" ca="1" si="124"/>
        <v>0</v>
      </c>
      <c r="AN305" t="str">
        <f t="shared" ca="1" si="111"/>
        <v>Oui</v>
      </c>
      <c r="AO305" t="str">
        <f t="shared" ca="1" si="125"/>
        <v/>
      </c>
    </row>
    <row r="306" spans="1:41" x14ac:dyDescent="0.25">
      <c r="A306">
        <v>304</v>
      </c>
      <c r="B306">
        <f ca="1">Data!E306</f>
        <v>1</v>
      </c>
      <c r="C306" t="s">
        <v>247</v>
      </c>
      <c r="D306">
        <v>5</v>
      </c>
      <c r="E306" t="str">
        <f t="shared" ca="1" si="37"/>
        <v>Non</v>
      </c>
      <c r="F306" t="str">
        <f ca="1">IF(Data!$D306&gt;=3,"Oui","Non")</f>
        <v>Non</v>
      </c>
      <c r="G306" s="4" t="str" cm="1">
        <f t="array" aca="1" ref="G306" ca="1">IF(OR(AND(Data!$E306=4,ISBLANK(INDIRECT($C306&amp;"!"&amp;"$D"&amp;$D306&amp;":$I"&amp;$D306))),$E306="Oui"),_xlfn.SWITCH(Informations!$E$10,"Oui",0.5,"Non",0.4,"Erreur"),"NA")</f>
        <v>NA</v>
      </c>
      <c r="H306" s="14" cm="1">
        <f t="array" aca="1" ref="H306" ca="1">_xlfn.SWITCH($G306,"NA",(INDIRECT($C306&amp;"!"&amp;"$E"&amp;$D306))-(INDIRECT($C306&amp;"!"&amp;"$D"&amp;$D306)),0.4,$G306,0.5,$G306,"Erreur","Erreur","Erreur")</f>
        <v>0</v>
      </c>
      <c r="I306" cm="1">
        <f t="array" aca="1" ref="I306" ca="1">IF($G306="NA",INDIRECT($C306&amp;"!"&amp;"$H"&amp;$D306)+INDIRECT($C306&amp;"!"&amp;"$I"&amp;$D306)+INDIRECT($C306&amp;"!"&amp;"$J"&amp;$D306),0)</f>
        <v>0</v>
      </c>
      <c r="J306" cm="1">
        <f t="array" aca="1" ref="J306" ca="1">IF($G306="NA",(INDIRECT($C306&amp;"!"&amp;"$K"&amp;$D306)),0)</f>
        <v>0</v>
      </c>
      <c r="K306" s="4">
        <f t="shared" ca="1" si="113"/>
        <v>0</v>
      </c>
      <c r="L306" s="3">
        <f t="shared" ca="1" si="38"/>
        <v>0</v>
      </c>
      <c r="M306" s="5" cm="1">
        <f t="array" aca="1" ref="M306" ca="1">IF((INDIRECT($C306&amp;"!"&amp;"$D"&amp;$D306))="",,_xlfn.IFS(INDIRECT($C306&amp;"!"&amp;"$E"&amp;$D306)&lt;(1/3),INDIRECT($C306&amp;"!"&amp;"$E"&amp;$D306)-INDIRECT($C306&amp;"!"&amp;"$D"&amp;$D306),INDIRECT($C306&amp;"!"&amp;"$E"&amp;$D306)&gt;=(1/3),Data!$H$3-(INDIRECT($C306&amp;"!"&amp;"$D"&amp;$D306))))+INDIRECT($C306&amp;"!"&amp;"$H"&amp;$D306)</f>
        <v>0</v>
      </c>
      <c r="N306" s="5">
        <f t="shared" ca="1" si="39"/>
        <v>0</v>
      </c>
      <c r="O306" s="6">
        <f t="shared" ca="1" si="40"/>
        <v>0</v>
      </c>
      <c r="P306" s="5" cm="1">
        <f t="array" aca="1" ref="P306" ca="1">IF((INDIRECT($C306&amp;"!"&amp;"$D"&amp;$D306))="",,_xlfn.IFS(INDIRECT($C306&amp;"!"&amp;"$D"&amp;$D306)&gt;(2/3),INDIRECT($C306&amp;"!"&amp;"$E"&amp;$D306)-INDIRECT($C306&amp;"!"&amp;"$D"&amp;$D306),INDIRECT($C306&amp;"!"&amp;"$D"&amp;$D306)&lt;=(2/3),INDIRECT($C306&amp;"!"&amp;"$E"&amp;$D306)-Data!$H$4))+INDIRECT($C306&amp;"!"&amp;"$J"&amp;$D306)</f>
        <v>0</v>
      </c>
      <c r="Q306" s="4">
        <f t="shared" ca="1" si="41"/>
        <v>0</v>
      </c>
      <c r="R306" s="6">
        <f t="shared" ca="1" si="42"/>
        <v>0</v>
      </c>
      <c r="S306" s="4">
        <f ca="1">IF(VLOOKUP(A306,Data!B:E,4)&gt;=2,K306,N306+Q306)</f>
        <v>0</v>
      </c>
      <c r="T306" s="4">
        <f ca="1">IF(VLOOKUP(A306,Data!B:E,4)&gt;=2,,K306-N306-Q306)</f>
        <v>0</v>
      </c>
      <c r="U306" s="4">
        <f t="shared" ref="U306" ca="1" si="132">SUM(K300:K306)</f>
        <v>0</v>
      </c>
      <c r="V306" t="str">
        <f t="shared" ca="1" si="114"/>
        <v>Non</v>
      </c>
      <c r="W306" cm="1">
        <f t="array" aca="1" ref="W306" ca="1">_xlfn.IFS(AND(INDIRECT($C306&amp;"!"&amp;"$G"&amp;$D306)-INDIRECT($C306&amp;"!"&amp;"$F"&amp;$D306)&lt;0.5,INDIRECT($C306&amp;"!"&amp;"$G"&amp;$D306)=1,INDIRECT($C307&amp;"!"&amp;"$F"&amp;$D307)=0),0,AND(INDIRECT($C305&amp;"!"&amp;"$G"&amp;$D305)-INDIRECT($C305&amp;"!"&amp;"$F"&amp;$D305)&lt;0.5,INDIRECT($C305&amp;"!"&amp;"$G"&amp;$D305)=1,INDIRECT($C306&amp;"!"&amp;"$F"&amp;$D306)=0),INDIRECT($C305&amp;"!"&amp;"$F"&amp;$D305),AND(INDIRECT($C305&amp;"!"&amp;"$G"&amp;$D305)-INDIRECT($C305&amp;"!"&amp;"$F"&amp;$D305)&lt;=0.5,INDIRECT($C305&amp;"!"&amp;"$G"&amp;$D305)=1,INDIRECT($C306&amp;"!"&amp;"$F"&amp;$D306)=0),Calculs!X305,AND(INDIRECT($C306&amp;"!"&amp;"$F"&amp;$D306)=0,INDIRECT($C305&amp;"!"&amp;"$G"&amp;$D305)=1),AH305,TRUE,INDIRECT($C306&amp;"!"&amp;"$F"&amp;$D306))</f>
        <v>0</v>
      </c>
      <c r="X306" cm="1">
        <f t="array" aca="1" ref="X306" ca="1">IF(AND(INDIRECT($C306&amp;"!"&amp;"$G"&amp;$D306)-INDIRECT($C306&amp;"!"&amp;"$F"&amp;$D306)&lt;0.5,INDIRECT($C306&amp;"!"&amp;"$G"&amp;$D306)=1,INDIRECT($C307&amp;"!"&amp;"$F"&amp;$D307)=0),0,IF(OR(INDIRECT($C306&amp;"!"&amp;"$G"&amp;$D306)=1,AND(INDIRECT($C306&amp;"!"&amp;"$G"&amp;$D306)&lt;&gt;1,INDIRECT($C306&amp;"!"&amp;"$G"&amp;$D306)&gt;Calculs!W306+0.5)),Calculs!W306+0.5,INDIRECT($C306&amp;"!"&amp;"$G"&amp;$D306)+ROUND(W306,0)))</f>
        <v>0</v>
      </c>
      <c r="Y306">
        <f t="shared" ca="1" si="115"/>
        <v>0</v>
      </c>
      <c r="Z306" cm="1">
        <f t="array" aca="1" ref="Z306" ca="1">IF(AND(W306=INT(W306),INDIRECT($C306&amp;"!"&amp;"$F"&amp;$D306)&lt;&gt;""),W306+1,ROUNDUP(W306,0))</f>
        <v>0</v>
      </c>
      <c r="AA306">
        <f t="shared" ca="1" si="116"/>
        <v>0</v>
      </c>
      <c r="AB306" t="str">
        <f t="shared" ca="1" si="117"/>
        <v>Oui</v>
      </c>
      <c r="AC306">
        <f t="shared" ca="1" si="118"/>
        <v>0</v>
      </c>
      <c r="AD306" t="str">
        <f t="shared" ca="1" si="110"/>
        <v>Oui</v>
      </c>
      <c r="AE306" t="str">
        <f t="shared" ca="1" si="119"/>
        <v/>
      </c>
      <c r="AF306" t="str">
        <f t="shared" ca="1" si="120"/>
        <v>Non</v>
      </c>
      <c r="AG306" cm="1">
        <f t="array" aca="1" ref="AG306" ca="1">IF(INDIRECT($C306&amp;"!"&amp;"$G"&amp;$D306)-INDIRECT($C306&amp;"!"&amp;"$F"&amp;$D306)&lt;=0.5,0,IF(AND(INDIRECT($C306&amp;"!"&amp;"$F"&amp;$D306)=0,INDIRECT($C305&amp;"!"&amp;"$G"&amp;$D305)=1),X306,INDIRECT($C306&amp;"!"&amp;"$F"&amp;$D306)))</f>
        <v>0</v>
      </c>
      <c r="AH306" cm="1">
        <f t="array" aca="1" ref="AH306" ca="1">IF(INDIRECT($C306&amp;"!"&amp;"$G"&amp;$D306)-INDIRECT($C306&amp;"!"&amp;"$F"&amp;$D306)&lt;=0.5,0,IF(OR(INDIRECT($C306&amp;"!"&amp;"$G"&amp;$D306)=1,AND(INDIRECT($C306&amp;"!"&amp;"$G"&amp;$D306)&lt;&gt;1,INDIRECT($C306&amp;"!"&amp;"$G"&amp;$D306)&gt;Calculs!AG306+0.5)),Calculs!AG306+0.5,INDIRECT($C306&amp;"!"&amp;"$G"&amp;$D306)+ROUND(AG306,0)))</f>
        <v>0</v>
      </c>
      <c r="AI306">
        <f t="shared" ca="1" si="121"/>
        <v>0</v>
      </c>
      <c r="AJ306" cm="1">
        <f t="array" aca="1" ref="AJ306" ca="1">IF(AND(AG306=INT(AG306),INDIRECT($C306&amp;"!"&amp;"$F"&amp;$D306)&lt;&gt;""),AG306+1,ROUNDUP(AG306,0))</f>
        <v>0</v>
      </c>
      <c r="AK306">
        <f t="shared" ca="1" si="122"/>
        <v>0</v>
      </c>
      <c r="AL306" t="str">
        <f t="shared" ca="1" si="123"/>
        <v>Oui</v>
      </c>
      <c r="AM306">
        <f t="shared" ca="1" si="124"/>
        <v>0</v>
      </c>
      <c r="AN306" t="str">
        <f t="shared" ca="1" si="111"/>
        <v>Oui</v>
      </c>
      <c r="AO306" t="str">
        <f t="shared" ca="1" si="125"/>
        <v/>
      </c>
    </row>
    <row r="307" spans="1:41" x14ac:dyDescent="0.25">
      <c r="A307">
        <v>305</v>
      </c>
      <c r="B307">
        <f ca="1">Data!E307</f>
        <v>1</v>
      </c>
      <c r="C307" t="s">
        <v>247</v>
      </c>
      <c r="D307">
        <v>6</v>
      </c>
      <c r="E307" t="str">
        <f t="shared" ca="1" si="37"/>
        <v>Non</v>
      </c>
      <c r="F307" t="str">
        <f ca="1">IF(Data!$D307&gt;=3,"Oui","Non")</f>
        <v>Non</v>
      </c>
      <c r="G307" s="4" t="str" cm="1">
        <f t="array" aca="1" ref="G307" ca="1">IF(OR(AND(Data!$E307=4,ISBLANK(INDIRECT($C307&amp;"!"&amp;"$D"&amp;$D307&amp;":$I"&amp;$D307))),$E307="Oui"),_xlfn.SWITCH(Informations!$E$10,"Oui",0.5,"Non",0.4,"Erreur"),"NA")</f>
        <v>NA</v>
      </c>
      <c r="H307" s="14" cm="1">
        <f t="array" aca="1" ref="H307" ca="1">_xlfn.SWITCH($G307,"NA",(INDIRECT($C307&amp;"!"&amp;"$E"&amp;$D307))-(INDIRECT($C307&amp;"!"&amp;"$D"&amp;$D307)),0.4,$G307,0.5,$G307,"Erreur","Erreur","Erreur")</f>
        <v>0</v>
      </c>
      <c r="I307" cm="1">
        <f t="array" aca="1" ref="I307" ca="1">IF($G307="NA",INDIRECT($C307&amp;"!"&amp;"$H"&amp;$D307)+INDIRECT($C307&amp;"!"&amp;"$I"&amp;$D307)+INDIRECT($C307&amp;"!"&amp;"$J"&amp;$D307),0)</f>
        <v>0</v>
      </c>
      <c r="J307" cm="1">
        <f t="array" aca="1" ref="J307" ca="1">IF($G307="NA",(INDIRECT($C307&amp;"!"&amp;"$K"&amp;$D307)),0)</f>
        <v>0</v>
      </c>
      <c r="K307" s="4">
        <f t="shared" ca="1" si="113"/>
        <v>0</v>
      </c>
      <c r="L307" s="3">
        <f t="shared" ca="1" si="38"/>
        <v>0</v>
      </c>
      <c r="M307" s="5" cm="1">
        <f t="array" aca="1" ref="M307" ca="1">IF((INDIRECT($C307&amp;"!"&amp;"$D"&amp;$D307))="",,_xlfn.IFS(INDIRECT($C307&amp;"!"&amp;"$E"&amp;$D307)&lt;(1/3),INDIRECT($C307&amp;"!"&amp;"$E"&amp;$D307)-INDIRECT($C307&amp;"!"&amp;"$D"&amp;$D307),INDIRECT($C307&amp;"!"&amp;"$E"&amp;$D307)&gt;=(1/3),Data!$H$3-(INDIRECT($C307&amp;"!"&amp;"$D"&amp;$D307))))+INDIRECT($C307&amp;"!"&amp;"$H"&amp;$D307)</f>
        <v>0</v>
      </c>
      <c r="N307" s="5">
        <f t="shared" ca="1" si="39"/>
        <v>0</v>
      </c>
      <c r="O307" s="6">
        <f t="shared" ca="1" si="40"/>
        <v>0</v>
      </c>
      <c r="P307" s="5" cm="1">
        <f t="array" aca="1" ref="P307" ca="1">IF((INDIRECT($C307&amp;"!"&amp;"$D"&amp;$D307))="",,_xlfn.IFS(INDIRECT($C307&amp;"!"&amp;"$D"&amp;$D307)&gt;(2/3),INDIRECT($C307&amp;"!"&amp;"$E"&amp;$D307)-INDIRECT($C307&amp;"!"&amp;"$D"&amp;$D307),INDIRECT($C307&amp;"!"&amp;"$D"&amp;$D307)&lt;=(2/3),INDIRECT($C307&amp;"!"&amp;"$E"&amp;$D307)-Data!$H$4))+INDIRECT($C307&amp;"!"&amp;"$J"&amp;$D307)</f>
        <v>0</v>
      </c>
      <c r="Q307" s="4">
        <f t="shared" ca="1" si="41"/>
        <v>0</v>
      </c>
      <c r="R307" s="6">
        <f t="shared" ca="1" si="42"/>
        <v>0</v>
      </c>
      <c r="S307" s="4">
        <f ca="1">IF(VLOOKUP(A307,Data!B:E,4)&gt;=2,K307,N307+Q307)</f>
        <v>0</v>
      </c>
      <c r="T307" s="4">
        <f ca="1">IF(VLOOKUP(A307,Data!B:E,4)&gt;=2,,K307-N307-Q307)</f>
        <v>0</v>
      </c>
      <c r="V307" t="str">
        <f t="shared" ca="1" si="114"/>
        <v>Non</v>
      </c>
      <c r="W307" cm="1">
        <f t="array" aca="1" ref="W307" ca="1">_xlfn.IFS(AND(INDIRECT($C307&amp;"!"&amp;"$G"&amp;$D307)-INDIRECT($C307&amp;"!"&amp;"$F"&amp;$D307)&lt;0.5,INDIRECT($C307&amp;"!"&amp;"$G"&amp;$D307)=1,INDIRECT($C308&amp;"!"&amp;"$F"&amp;$D308)=0),0,AND(INDIRECT($C306&amp;"!"&amp;"$G"&amp;$D306)-INDIRECT($C306&amp;"!"&amp;"$F"&amp;$D306)&lt;0.5,INDIRECT($C306&amp;"!"&amp;"$G"&amp;$D306)=1,INDIRECT($C307&amp;"!"&amp;"$F"&amp;$D307)=0),INDIRECT($C306&amp;"!"&amp;"$F"&amp;$D306),AND(INDIRECT($C306&amp;"!"&amp;"$G"&amp;$D306)-INDIRECT($C306&amp;"!"&amp;"$F"&amp;$D306)&lt;=0.5,INDIRECT($C306&amp;"!"&amp;"$G"&amp;$D306)=1,INDIRECT($C307&amp;"!"&amp;"$F"&amp;$D307)=0),Calculs!X306,AND(INDIRECT($C307&amp;"!"&amp;"$F"&amp;$D307)=0,INDIRECT($C306&amp;"!"&amp;"$G"&amp;$D306)=1),AH306,TRUE,INDIRECT($C307&amp;"!"&amp;"$F"&amp;$D307))</f>
        <v>0</v>
      </c>
      <c r="X307" cm="1">
        <f t="array" aca="1" ref="X307" ca="1">IF(AND(INDIRECT($C307&amp;"!"&amp;"$G"&amp;$D307)-INDIRECT($C307&amp;"!"&amp;"$F"&amp;$D307)&lt;0.5,INDIRECT($C307&amp;"!"&amp;"$G"&amp;$D307)=1,INDIRECT($C308&amp;"!"&amp;"$F"&amp;$D308)=0),0,IF(OR(INDIRECT($C307&amp;"!"&amp;"$G"&amp;$D307)=1,AND(INDIRECT($C307&amp;"!"&amp;"$G"&amp;$D307)&lt;&gt;1,INDIRECT($C307&amp;"!"&amp;"$G"&amp;$D307)&gt;Calculs!W307+0.5)),Calculs!W307+0.5,INDIRECT($C307&amp;"!"&amp;"$G"&amp;$D307)+ROUND(W307,0)))</f>
        <v>0</v>
      </c>
      <c r="Y307">
        <f t="shared" ca="1" si="115"/>
        <v>0</v>
      </c>
      <c r="Z307" cm="1">
        <f t="array" aca="1" ref="Z307" ca="1">IF(AND(W307=INT(W307),INDIRECT($C307&amp;"!"&amp;"$F"&amp;$D307)&lt;&gt;""),W307+1,ROUNDUP(W307,0))</f>
        <v>0</v>
      </c>
      <c r="AA307">
        <f t="shared" ca="1" si="116"/>
        <v>0</v>
      </c>
      <c r="AB307" t="str">
        <f t="shared" ca="1" si="117"/>
        <v>Oui</v>
      </c>
      <c r="AC307">
        <f t="shared" ca="1" si="118"/>
        <v>0</v>
      </c>
      <c r="AD307" t="str">
        <f t="shared" ca="1" si="110"/>
        <v>Oui</v>
      </c>
      <c r="AE307" t="str">
        <f t="shared" ca="1" si="119"/>
        <v/>
      </c>
      <c r="AF307" t="str">
        <f t="shared" ca="1" si="120"/>
        <v>Non</v>
      </c>
      <c r="AG307" cm="1">
        <f t="array" aca="1" ref="AG307" ca="1">IF(INDIRECT($C307&amp;"!"&amp;"$G"&amp;$D307)-INDIRECT($C307&amp;"!"&amp;"$F"&amp;$D307)&lt;=0.5,0,IF(AND(INDIRECT($C307&amp;"!"&amp;"$F"&amp;$D307)=0,INDIRECT($C306&amp;"!"&amp;"$G"&amp;$D306)=1),X307,INDIRECT($C307&amp;"!"&amp;"$F"&amp;$D307)))</f>
        <v>0</v>
      </c>
      <c r="AH307" cm="1">
        <f t="array" aca="1" ref="AH307" ca="1">IF(INDIRECT($C307&amp;"!"&amp;"$G"&amp;$D307)-INDIRECT($C307&amp;"!"&amp;"$F"&amp;$D307)&lt;=0.5,0,IF(OR(INDIRECT($C307&amp;"!"&amp;"$G"&amp;$D307)=1,AND(INDIRECT($C307&amp;"!"&amp;"$G"&amp;$D307)&lt;&gt;1,INDIRECT($C307&amp;"!"&amp;"$G"&amp;$D307)&gt;Calculs!AG307+0.5)),Calculs!AG307+0.5,INDIRECT($C307&amp;"!"&amp;"$G"&amp;$D307)+ROUND(AG307,0)))</f>
        <v>0</v>
      </c>
      <c r="AI307">
        <f t="shared" ca="1" si="121"/>
        <v>0</v>
      </c>
      <c r="AJ307" cm="1">
        <f t="array" aca="1" ref="AJ307" ca="1">IF(AND(AG307=INT(AG307),INDIRECT($C307&amp;"!"&amp;"$F"&amp;$D307)&lt;&gt;""),AG307+1,ROUNDUP(AG307,0))</f>
        <v>0</v>
      </c>
      <c r="AK307">
        <f t="shared" ca="1" si="122"/>
        <v>0</v>
      </c>
      <c r="AL307" t="str">
        <f t="shared" ca="1" si="123"/>
        <v>Oui</v>
      </c>
      <c r="AM307">
        <f t="shared" ca="1" si="124"/>
        <v>0</v>
      </c>
      <c r="AN307" t="str">
        <f t="shared" ca="1" si="111"/>
        <v>Oui</v>
      </c>
      <c r="AO307" t="str">
        <f t="shared" ca="1" si="125"/>
        <v/>
      </c>
    </row>
    <row r="308" spans="1:41" x14ac:dyDescent="0.25">
      <c r="A308">
        <v>306</v>
      </c>
      <c r="B308">
        <f ca="1">Data!E308</f>
        <v>1</v>
      </c>
      <c r="C308" t="s">
        <v>247</v>
      </c>
      <c r="D308">
        <v>7</v>
      </c>
      <c r="E308" t="str">
        <f t="shared" ca="1" si="37"/>
        <v>Non</v>
      </c>
      <c r="F308" t="str">
        <f ca="1">IF(Data!$D308&gt;=3,"Oui","Non")</f>
        <v>Non</v>
      </c>
      <c r="G308" s="4" t="str" cm="1">
        <f t="array" aca="1" ref="G308" ca="1">IF(OR(AND(Data!$E308=4,ISBLANK(INDIRECT($C308&amp;"!"&amp;"$D"&amp;$D308&amp;":$I"&amp;$D308))),$E308="Oui"),_xlfn.SWITCH(Informations!$E$10,"Oui",0.5,"Non",0.4,"Erreur"),"NA")</f>
        <v>NA</v>
      </c>
      <c r="H308" s="14" cm="1">
        <f t="array" aca="1" ref="H308" ca="1">_xlfn.SWITCH($G308,"NA",(INDIRECT($C308&amp;"!"&amp;"$E"&amp;$D308))-(INDIRECT($C308&amp;"!"&amp;"$D"&amp;$D308)),0.4,$G308,0.5,$G308,"Erreur","Erreur","Erreur")</f>
        <v>0</v>
      </c>
      <c r="I308" cm="1">
        <f t="array" aca="1" ref="I308" ca="1">IF($G308="NA",INDIRECT($C308&amp;"!"&amp;"$H"&amp;$D308)+INDIRECT($C308&amp;"!"&amp;"$I"&amp;$D308)+INDIRECT($C308&amp;"!"&amp;"$J"&amp;$D308),0)</f>
        <v>0</v>
      </c>
      <c r="J308" cm="1">
        <f t="array" aca="1" ref="J308" ca="1">IF($G308="NA",(INDIRECT($C308&amp;"!"&amp;"$K"&amp;$D308)),0)</f>
        <v>0</v>
      </c>
      <c r="K308" s="4">
        <f t="shared" ca="1" si="113"/>
        <v>0</v>
      </c>
      <c r="L308" s="3">
        <f t="shared" ca="1" si="38"/>
        <v>0</v>
      </c>
      <c r="M308" s="5" cm="1">
        <f t="array" aca="1" ref="M308" ca="1">IF((INDIRECT($C308&amp;"!"&amp;"$D"&amp;$D308))="",,_xlfn.IFS(INDIRECT($C308&amp;"!"&amp;"$E"&amp;$D308)&lt;(1/3),INDIRECT($C308&amp;"!"&amp;"$E"&amp;$D308)-INDIRECT($C308&amp;"!"&amp;"$D"&amp;$D308),INDIRECT($C308&amp;"!"&amp;"$E"&amp;$D308)&gt;=(1/3),Data!$H$3-(INDIRECT($C308&amp;"!"&amp;"$D"&amp;$D308))))+INDIRECT($C308&amp;"!"&amp;"$H"&amp;$D308)</f>
        <v>0</v>
      </c>
      <c r="N308" s="5">
        <f t="shared" ca="1" si="39"/>
        <v>0</v>
      </c>
      <c r="O308" s="6">
        <f t="shared" ca="1" si="40"/>
        <v>0</v>
      </c>
      <c r="P308" s="5" cm="1">
        <f t="array" aca="1" ref="P308" ca="1">IF((INDIRECT($C308&amp;"!"&amp;"$D"&amp;$D308))="",,_xlfn.IFS(INDIRECT($C308&amp;"!"&amp;"$D"&amp;$D308)&gt;(2/3),INDIRECT($C308&amp;"!"&amp;"$E"&amp;$D308)-INDIRECT($C308&amp;"!"&amp;"$D"&amp;$D308),INDIRECT($C308&amp;"!"&amp;"$D"&amp;$D308)&lt;=(2/3),INDIRECT($C308&amp;"!"&amp;"$E"&amp;$D308)-Data!$H$4))+INDIRECT($C308&amp;"!"&amp;"$J"&amp;$D308)</f>
        <v>0</v>
      </c>
      <c r="Q308" s="4">
        <f t="shared" ca="1" si="41"/>
        <v>0</v>
      </c>
      <c r="R308" s="6">
        <f t="shared" ca="1" si="42"/>
        <v>0</v>
      </c>
      <c r="S308" s="4">
        <f ca="1">IF(VLOOKUP(A308,Data!B:E,4)&gt;=2,K308,N308+Q308)</f>
        <v>0</v>
      </c>
      <c r="T308" s="4">
        <f ca="1">IF(VLOOKUP(A308,Data!B:E,4)&gt;=2,,K308-N308-Q308)</f>
        <v>0</v>
      </c>
      <c r="V308" t="str">
        <f t="shared" ca="1" si="114"/>
        <v>Non</v>
      </c>
      <c r="W308" cm="1">
        <f t="array" aca="1" ref="W308" ca="1">_xlfn.IFS(AND(INDIRECT($C308&amp;"!"&amp;"$G"&amp;$D308)-INDIRECT($C308&amp;"!"&amp;"$F"&amp;$D308)&lt;0.5,INDIRECT($C308&amp;"!"&amp;"$G"&amp;$D308)=1,INDIRECT($C309&amp;"!"&amp;"$F"&amp;$D309)=0),0,AND(INDIRECT($C307&amp;"!"&amp;"$G"&amp;$D307)-INDIRECT($C307&amp;"!"&amp;"$F"&amp;$D307)&lt;0.5,INDIRECT($C307&amp;"!"&amp;"$G"&amp;$D307)=1,INDIRECT($C308&amp;"!"&amp;"$F"&amp;$D308)=0),INDIRECT($C307&amp;"!"&amp;"$F"&amp;$D307),AND(INDIRECT($C307&amp;"!"&amp;"$G"&amp;$D307)-INDIRECT($C307&amp;"!"&amp;"$F"&amp;$D307)&lt;=0.5,INDIRECT($C307&amp;"!"&amp;"$G"&amp;$D307)=1,INDIRECT($C308&amp;"!"&amp;"$F"&amp;$D308)=0),Calculs!X307,AND(INDIRECT($C308&amp;"!"&amp;"$F"&amp;$D308)=0,INDIRECT($C307&amp;"!"&amp;"$G"&amp;$D307)=1),AH307,TRUE,INDIRECT($C308&amp;"!"&amp;"$F"&amp;$D308))</f>
        <v>0</v>
      </c>
      <c r="X308" cm="1">
        <f t="array" aca="1" ref="X308" ca="1">IF(AND(INDIRECT($C308&amp;"!"&amp;"$G"&amp;$D308)-INDIRECT($C308&amp;"!"&amp;"$F"&amp;$D308)&lt;0.5,INDIRECT($C308&amp;"!"&amp;"$G"&amp;$D308)=1,INDIRECT($C309&amp;"!"&amp;"$F"&amp;$D309)=0),0,IF(OR(INDIRECT($C308&amp;"!"&amp;"$G"&amp;$D308)=1,AND(INDIRECT($C308&amp;"!"&amp;"$G"&amp;$D308)&lt;&gt;1,INDIRECT($C308&amp;"!"&amp;"$G"&amp;$D308)&gt;Calculs!W308+0.5)),Calculs!W308+0.5,INDIRECT($C308&amp;"!"&amp;"$G"&amp;$D308)+ROUND(W308,0)))</f>
        <v>0</v>
      </c>
      <c r="Y308">
        <f t="shared" ca="1" si="115"/>
        <v>0</v>
      </c>
      <c r="Z308" cm="1">
        <f t="array" aca="1" ref="Z308" ca="1">IF(AND(W308=INT(W308),INDIRECT($C308&amp;"!"&amp;"$F"&amp;$D308)&lt;&gt;""),W308+1,ROUNDUP(W308,0))</f>
        <v>0</v>
      </c>
      <c r="AA308">
        <f t="shared" ca="1" si="116"/>
        <v>0</v>
      </c>
      <c r="AB308" t="str">
        <f t="shared" ca="1" si="117"/>
        <v>Oui</v>
      </c>
      <c r="AC308">
        <f t="shared" ca="1" si="118"/>
        <v>0</v>
      </c>
      <c r="AD308" t="str">
        <f t="shared" ca="1" si="110"/>
        <v>Oui</v>
      </c>
      <c r="AE308" t="str">
        <f t="shared" ca="1" si="119"/>
        <v/>
      </c>
      <c r="AF308" t="str">
        <f t="shared" ca="1" si="120"/>
        <v>Non</v>
      </c>
      <c r="AG308" cm="1">
        <f t="array" aca="1" ref="AG308" ca="1">IF(INDIRECT($C308&amp;"!"&amp;"$G"&amp;$D308)-INDIRECT($C308&amp;"!"&amp;"$F"&amp;$D308)&lt;=0.5,0,IF(AND(INDIRECT($C308&amp;"!"&amp;"$F"&amp;$D308)=0,INDIRECT($C307&amp;"!"&amp;"$G"&amp;$D307)=1),X308,INDIRECT($C308&amp;"!"&amp;"$F"&amp;$D308)))</f>
        <v>0</v>
      </c>
      <c r="AH308" cm="1">
        <f t="array" aca="1" ref="AH308" ca="1">IF(INDIRECT($C308&amp;"!"&amp;"$G"&amp;$D308)-INDIRECT($C308&amp;"!"&amp;"$F"&amp;$D308)&lt;=0.5,0,IF(OR(INDIRECT($C308&amp;"!"&amp;"$G"&amp;$D308)=1,AND(INDIRECT($C308&amp;"!"&amp;"$G"&amp;$D308)&lt;&gt;1,INDIRECT($C308&amp;"!"&amp;"$G"&amp;$D308)&gt;Calculs!AG308+0.5)),Calculs!AG308+0.5,INDIRECT($C308&amp;"!"&amp;"$G"&amp;$D308)+ROUND(AG308,0)))</f>
        <v>0</v>
      </c>
      <c r="AI308">
        <f t="shared" ca="1" si="121"/>
        <v>0</v>
      </c>
      <c r="AJ308" cm="1">
        <f t="array" aca="1" ref="AJ308" ca="1">IF(AND(AG308=INT(AG308),INDIRECT($C308&amp;"!"&amp;"$F"&amp;$D308)&lt;&gt;""),AG308+1,ROUNDUP(AG308,0))</f>
        <v>0</v>
      </c>
      <c r="AK308">
        <f t="shared" ca="1" si="122"/>
        <v>0</v>
      </c>
      <c r="AL308" t="str">
        <f t="shared" ca="1" si="123"/>
        <v>Oui</v>
      </c>
      <c r="AM308">
        <f t="shared" ca="1" si="124"/>
        <v>0</v>
      </c>
      <c r="AN308" t="str">
        <f t="shared" ca="1" si="111"/>
        <v>Oui</v>
      </c>
      <c r="AO308" t="str">
        <f t="shared" ca="1" si="125"/>
        <v/>
      </c>
    </row>
    <row r="309" spans="1:41" x14ac:dyDescent="0.25">
      <c r="A309">
        <v>307</v>
      </c>
      <c r="B309">
        <f ca="1">Data!E309</f>
        <v>1</v>
      </c>
      <c r="C309" t="s">
        <v>247</v>
      </c>
      <c r="D309">
        <v>8</v>
      </c>
      <c r="E309" t="str">
        <f t="shared" ca="1" si="37"/>
        <v>Non</v>
      </c>
      <c r="F309" t="str">
        <f ca="1">IF(Data!$D309&gt;=3,"Oui","Non")</f>
        <v>Non</v>
      </c>
      <c r="G309" s="4" t="str" cm="1">
        <f t="array" aca="1" ref="G309" ca="1">IF(OR(AND(Data!$E309=4,ISBLANK(INDIRECT($C309&amp;"!"&amp;"$D"&amp;$D309&amp;":$I"&amp;$D309))),$E309="Oui"),_xlfn.SWITCH(Informations!$E$10,"Oui",0.5,"Non",0.4,"Erreur"),"NA")</f>
        <v>NA</v>
      </c>
      <c r="H309" s="14" cm="1">
        <f t="array" aca="1" ref="H309" ca="1">_xlfn.SWITCH($G309,"NA",(INDIRECT($C309&amp;"!"&amp;"$E"&amp;$D309))-(INDIRECT($C309&amp;"!"&amp;"$D"&amp;$D309)),0.4,$G309,0.5,$G309,"Erreur","Erreur","Erreur")</f>
        <v>0</v>
      </c>
      <c r="I309" cm="1">
        <f t="array" aca="1" ref="I309" ca="1">IF($G309="NA",INDIRECT($C309&amp;"!"&amp;"$H"&amp;$D309)+INDIRECT($C309&amp;"!"&amp;"$I"&amp;$D309)+INDIRECT($C309&amp;"!"&amp;"$J"&amp;$D309),0)</f>
        <v>0</v>
      </c>
      <c r="J309" cm="1">
        <f t="array" aca="1" ref="J309" ca="1">IF($G309="NA",(INDIRECT($C309&amp;"!"&amp;"$K"&amp;$D309)),0)</f>
        <v>0</v>
      </c>
      <c r="K309" s="4">
        <f t="shared" ca="1" si="113"/>
        <v>0</v>
      </c>
      <c r="L309" s="3">
        <f t="shared" ca="1" si="38"/>
        <v>0</v>
      </c>
      <c r="M309" s="5" cm="1">
        <f t="array" aca="1" ref="M309" ca="1">IF((INDIRECT($C309&amp;"!"&amp;"$D"&amp;$D309))="",,_xlfn.IFS(INDIRECT($C309&amp;"!"&amp;"$E"&amp;$D309)&lt;(1/3),INDIRECT($C309&amp;"!"&amp;"$E"&amp;$D309)-INDIRECT($C309&amp;"!"&amp;"$D"&amp;$D309),INDIRECT($C309&amp;"!"&amp;"$E"&amp;$D309)&gt;=(1/3),Data!$H$3-(INDIRECT($C309&amp;"!"&amp;"$D"&amp;$D309))))+INDIRECT($C309&amp;"!"&amp;"$H"&amp;$D309)</f>
        <v>0</v>
      </c>
      <c r="N309" s="5">
        <f t="shared" ca="1" si="39"/>
        <v>0</v>
      </c>
      <c r="O309" s="6">
        <f t="shared" ca="1" si="40"/>
        <v>0</v>
      </c>
      <c r="P309" s="5" cm="1">
        <f t="array" aca="1" ref="P309" ca="1">IF((INDIRECT($C309&amp;"!"&amp;"$D"&amp;$D309))="",,_xlfn.IFS(INDIRECT($C309&amp;"!"&amp;"$D"&amp;$D309)&gt;(2/3),INDIRECT($C309&amp;"!"&amp;"$E"&amp;$D309)-INDIRECT($C309&amp;"!"&amp;"$D"&amp;$D309),INDIRECT($C309&amp;"!"&amp;"$D"&amp;$D309)&lt;=(2/3),INDIRECT($C309&amp;"!"&amp;"$E"&amp;$D309)-Data!$H$4))+INDIRECT($C309&amp;"!"&amp;"$J"&amp;$D309)</f>
        <v>0</v>
      </c>
      <c r="Q309" s="4">
        <f t="shared" ca="1" si="41"/>
        <v>0</v>
      </c>
      <c r="R309" s="6">
        <f t="shared" ca="1" si="42"/>
        <v>0</v>
      </c>
      <c r="S309" s="4">
        <f ca="1">IF(VLOOKUP(A309,Data!B:E,4)&gt;=2,K309,N309+Q309)</f>
        <v>0</v>
      </c>
      <c r="T309" s="4">
        <f ca="1">IF(VLOOKUP(A309,Data!B:E,4)&gt;=2,,K309-N309-Q309)</f>
        <v>0</v>
      </c>
      <c r="V309" t="str">
        <f t="shared" ca="1" si="114"/>
        <v>Non</v>
      </c>
      <c r="W309" cm="1">
        <f t="array" aca="1" ref="W309" ca="1">_xlfn.IFS(AND(INDIRECT($C309&amp;"!"&amp;"$G"&amp;$D309)-INDIRECT($C309&amp;"!"&amp;"$F"&amp;$D309)&lt;0.5,INDIRECT($C309&amp;"!"&amp;"$G"&amp;$D309)=1,INDIRECT($C310&amp;"!"&amp;"$F"&amp;$D310)=0),0,AND(INDIRECT($C308&amp;"!"&amp;"$G"&amp;$D308)-INDIRECT($C308&amp;"!"&amp;"$F"&amp;$D308)&lt;0.5,INDIRECT($C308&amp;"!"&amp;"$G"&amp;$D308)=1,INDIRECT($C309&amp;"!"&amp;"$F"&amp;$D309)=0),INDIRECT($C308&amp;"!"&amp;"$F"&amp;$D308),AND(INDIRECT($C308&amp;"!"&amp;"$G"&amp;$D308)-INDIRECT($C308&amp;"!"&amp;"$F"&amp;$D308)&lt;=0.5,INDIRECT($C308&amp;"!"&amp;"$G"&amp;$D308)=1,INDIRECT($C309&amp;"!"&amp;"$F"&amp;$D309)=0),Calculs!X308,AND(INDIRECT($C309&amp;"!"&amp;"$F"&amp;$D309)=0,INDIRECT($C308&amp;"!"&amp;"$G"&amp;$D308)=1),AH308,TRUE,INDIRECT($C309&amp;"!"&amp;"$F"&amp;$D309))</f>
        <v>0</v>
      </c>
      <c r="X309" cm="1">
        <f t="array" aca="1" ref="X309" ca="1">IF(AND(INDIRECT($C309&amp;"!"&amp;"$G"&amp;$D309)-INDIRECT($C309&amp;"!"&amp;"$F"&amp;$D309)&lt;0.5,INDIRECT($C309&amp;"!"&amp;"$G"&amp;$D309)=1,INDIRECT($C310&amp;"!"&amp;"$F"&amp;$D310)=0),0,IF(OR(INDIRECT($C309&amp;"!"&amp;"$G"&amp;$D309)=1,AND(INDIRECT($C309&amp;"!"&amp;"$G"&amp;$D309)&lt;&gt;1,INDIRECT($C309&amp;"!"&amp;"$G"&amp;$D309)&gt;Calculs!W309+0.5)),Calculs!W309+0.5,INDIRECT($C309&amp;"!"&amp;"$G"&amp;$D309)+ROUND(W309,0)))</f>
        <v>0</v>
      </c>
      <c r="Y309">
        <f t="shared" ca="1" si="115"/>
        <v>0</v>
      </c>
      <c r="Z309" cm="1">
        <f t="array" aca="1" ref="Z309" ca="1">IF(AND(W309=INT(W309),INDIRECT($C309&amp;"!"&amp;"$F"&amp;$D309)&lt;&gt;""),W309+1,ROUNDUP(W309,0))</f>
        <v>0</v>
      </c>
      <c r="AA309">
        <f t="shared" ca="1" si="116"/>
        <v>0</v>
      </c>
      <c r="AB309" t="str">
        <f t="shared" ca="1" si="117"/>
        <v>Oui</v>
      </c>
      <c r="AC309">
        <f t="shared" ca="1" si="118"/>
        <v>0</v>
      </c>
      <c r="AD309" t="str">
        <f t="shared" ca="1" si="110"/>
        <v>Oui</v>
      </c>
      <c r="AE309" t="str">
        <f t="shared" ca="1" si="119"/>
        <v/>
      </c>
      <c r="AF309" t="str">
        <f t="shared" ca="1" si="120"/>
        <v>Non</v>
      </c>
      <c r="AG309" cm="1">
        <f t="array" aca="1" ref="AG309" ca="1">IF(INDIRECT($C309&amp;"!"&amp;"$G"&amp;$D309)-INDIRECT($C309&amp;"!"&amp;"$F"&amp;$D309)&lt;=0.5,0,IF(AND(INDIRECT($C309&amp;"!"&amp;"$F"&amp;$D309)=0,INDIRECT($C308&amp;"!"&amp;"$G"&amp;$D308)=1),X309,INDIRECT($C309&amp;"!"&amp;"$F"&amp;$D309)))</f>
        <v>0</v>
      </c>
      <c r="AH309" cm="1">
        <f t="array" aca="1" ref="AH309" ca="1">IF(INDIRECT($C309&amp;"!"&amp;"$G"&amp;$D309)-INDIRECT($C309&amp;"!"&amp;"$F"&amp;$D309)&lt;=0.5,0,IF(OR(INDIRECT($C309&amp;"!"&amp;"$G"&amp;$D309)=1,AND(INDIRECT($C309&amp;"!"&amp;"$G"&amp;$D309)&lt;&gt;1,INDIRECT($C309&amp;"!"&amp;"$G"&amp;$D309)&gt;Calculs!AG309+0.5)),Calculs!AG309+0.5,INDIRECT($C309&amp;"!"&amp;"$G"&amp;$D309)+ROUND(AG309,0)))</f>
        <v>0</v>
      </c>
      <c r="AI309">
        <f t="shared" ca="1" si="121"/>
        <v>0</v>
      </c>
      <c r="AJ309" cm="1">
        <f t="array" aca="1" ref="AJ309" ca="1">IF(AND(AG309=INT(AG309),INDIRECT($C309&amp;"!"&amp;"$F"&amp;$D309)&lt;&gt;""),AG309+1,ROUNDUP(AG309,0))</f>
        <v>0</v>
      </c>
      <c r="AK309">
        <f t="shared" ca="1" si="122"/>
        <v>0</v>
      </c>
      <c r="AL309" t="str">
        <f t="shared" ca="1" si="123"/>
        <v>Oui</v>
      </c>
      <c r="AM309">
        <f t="shared" ca="1" si="124"/>
        <v>0</v>
      </c>
      <c r="AN309" t="str">
        <f t="shared" ca="1" si="111"/>
        <v>Oui</v>
      </c>
      <c r="AO309" t="str">
        <f t="shared" ca="1" si="125"/>
        <v/>
      </c>
    </row>
    <row r="310" spans="1:41" x14ac:dyDescent="0.25">
      <c r="A310">
        <v>308</v>
      </c>
      <c r="B310">
        <f ca="1">Data!E310</f>
        <v>2</v>
      </c>
      <c r="C310" t="s">
        <v>247</v>
      </c>
      <c r="D310">
        <v>9</v>
      </c>
      <c r="E310" t="str">
        <f t="shared" ca="1" si="37"/>
        <v>Non</v>
      </c>
      <c r="F310" t="str">
        <f ca="1">IF(Data!$D310&gt;=3,"Oui","Non")</f>
        <v>Non</v>
      </c>
      <c r="G310" s="4" t="str" cm="1">
        <f t="array" aca="1" ref="G310" ca="1">IF(OR(AND(Data!$E310=4,ISBLANK(INDIRECT($C310&amp;"!"&amp;"$D"&amp;$D310&amp;":$I"&amp;$D310))),$E310="Oui"),_xlfn.SWITCH(Informations!$E$10,"Oui",0.5,"Non",0.4,"Erreur"),"NA")</f>
        <v>NA</v>
      </c>
      <c r="H310" s="14" cm="1">
        <f t="array" aca="1" ref="H310" ca="1">_xlfn.SWITCH($G310,"NA",(INDIRECT($C310&amp;"!"&amp;"$E"&amp;$D310))-(INDIRECT($C310&amp;"!"&amp;"$D"&amp;$D310)),0.4,$G310,0.5,$G310,"Erreur","Erreur","Erreur")</f>
        <v>0</v>
      </c>
      <c r="I310" cm="1">
        <f t="array" aca="1" ref="I310" ca="1">IF($G310="NA",INDIRECT($C310&amp;"!"&amp;"$H"&amp;$D310)+INDIRECT($C310&amp;"!"&amp;"$I"&amp;$D310)+INDIRECT($C310&amp;"!"&amp;"$J"&amp;$D310),0)</f>
        <v>0</v>
      </c>
      <c r="J310" cm="1">
        <f t="array" aca="1" ref="J310" ca="1">IF($G310="NA",(INDIRECT($C310&amp;"!"&amp;"$K"&amp;$D310)),0)</f>
        <v>0</v>
      </c>
      <c r="K310" s="4">
        <f t="shared" ca="1" si="113"/>
        <v>0</v>
      </c>
      <c r="L310" s="3">
        <f t="shared" ca="1" si="38"/>
        <v>0</v>
      </c>
      <c r="M310" s="5" cm="1">
        <f t="array" aca="1" ref="M310" ca="1">IF((INDIRECT($C310&amp;"!"&amp;"$D"&amp;$D310))="",,_xlfn.IFS(INDIRECT($C310&amp;"!"&amp;"$E"&amp;$D310)&lt;(1/3),INDIRECT($C310&amp;"!"&amp;"$E"&amp;$D310)-INDIRECT($C310&amp;"!"&amp;"$D"&amp;$D310),INDIRECT($C310&amp;"!"&amp;"$E"&amp;$D310)&gt;=(1/3),Data!$H$3-(INDIRECT($C310&amp;"!"&amp;"$D"&amp;$D310))))+INDIRECT($C310&amp;"!"&amp;"$H"&amp;$D310)</f>
        <v>0</v>
      </c>
      <c r="N310" s="5">
        <f t="shared" ca="1" si="39"/>
        <v>0</v>
      </c>
      <c r="O310" s="6">
        <f t="shared" ca="1" si="40"/>
        <v>0</v>
      </c>
      <c r="P310" s="5" cm="1">
        <f t="array" aca="1" ref="P310" ca="1">IF((INDIRECT($C310&amp;"!"&amp;"$D"&amp;$D310))="",,_xlfn.IFS(INDIRECT($C310&amp;"!"&amp;"$D"&amp;$D310)&gt;(2/3),INDIRECT($C310&amp;"!"&amp;"$E"&amp;$D310)-INDIRECT($C310&amp;"!"&amp;"$D"&amp;$D310),INDIRECT($C310&amp;"!"&amp;"$D"&amp;$D310)&lt;=(2/3),INDIRECT($C310&amp;"!"&amp;"$E"&amp;$D310)-Data!$H$4))+INDIRECT($C310&amp;"!"&amp;"$J"&amp;$D310)</f>
        <v>0</v>
      </c>
      <c r="Q310" s="4">
        <f t="shared" ca="1" si="41"/>
        <v>0</v>
      </c>
      <c r="R310" s="6">
        <f t="shared" ca="1" si="42"/>
        <v>0</v>
      </c>
      <c r="S310" s="4">
        <f ca="1">IF(VLOOKUP(A310,Data!B:E,4)&gt;=2,K310,N310+Q310)</f>
        <v>0</v>
      </c>
      <c r="T310" s="4">
        <f ca="1">IF(VLOOKUP(A310,Data!B:E,4)&gt;=2,,K310-N310-Q310)</f>
        <v>0</v>
      </c>
      <c r="V310" t="str">
        <f t="shared" ca="1" si="114"/>
        <v>Non</v>
      </c>
      <c r="W310" cm="1">
        <f t="array" aca="1" ref="W310" ca="1">_xlfn.IFS(AND(INDIRECT($C310&amp;"!"&amp;"$G"&amp;$D310)-INDIRECT($C310&amp;"!"&amp;"$F"&amp;$D310)&lt;0.5,INDIRECT($C310&amp;"!"&amp;"$G"&amp;$D310)=1,INDIRECT($C311&amp;"!"&amp;"$F"&amp;$D311)=0),0,AND(INDIRECT($C309&amp;"!"&amp;"$G"&amp;$D309)-INDIRECT($C309&amp;"!"&amp;"$F"&amp;$D309)&lt;0.5,INDIRECT($C309&amp;"!"&amp;"$G"&amp;$D309)=1,INDIRECT($C310&amp;"!"&amp;"$F"&amp;$D310)=0),INDIRECT($C309&amp;"!"&amp;"$F"&amp;$D309),AND(INDIRECT($C309&amp;"!"&amp;"$G"&amp;$D309)-INDIRECT($C309&amp;"!"&amp;"$F"&amp;$D309)&lt;=0.5,INDIRECT($C309&amp;"!"&amp;"$G"&amp;$D309)=1,INDIRECT($C310&amp;"!"&amp;"$F"&amp;$D310)=0),Calculs!X309,AND(INDIRECT($C310&amp;"!"&amp;"$F"&amp;$D310)=0,INDIRECT($C309&amp;"!"&amp;"$G"&amp;$D309)=1),AH309,TRUE,INDIRECT($C310&amp;"!"&amp;"$F"&amp;$D310))</f>
        <v>0</v>
      </c>
      <c r="X310" cm="1">
        <f t="array" aca="1" ref="X310" ca="1">IF(AND(INDIRECT($C310&amp;"!"&amp;"$G"&amp;$D310)-INDIRECT($C310&amp;"!"&amp;"$F"&amp;$D310)&lt;0.5,INDIRECT($C310&amp;"!"&amp;"$G"&amp;$D310)=1,INDIRECT($C311&amp;"!"&amp;"$F"&amp;$D311)=0),0,IF(OR(INDIRECT($C310&amp;"!"&amp;"$G"&amp;$D310)=1,AND(INDIRECT($C310&amp;"!"&amp;"$G"&amp;$D310)&lt;&gt;1,INDIRECT($C310&amp;"!"&amp;"$G"&amp;$D310)&gt;Calculs!W310+0.5)),Calculs!W310+0.5,INDIRECT($C310&amp;"!"&amp;"$G"&amp;$D310)+ROUND(W310,0)))</f>
        <v>0</v>
      </c>
      <c r="Y310">
        <f t="shared" ca="1" si="115"/>
        <v>0</v>
      </c>
      <c r="Z310" cm="1">
        <f t="array" aca="1" ref="Z310" ca="1">IF(AND(W310=INT(W310),INDIRECT($C310&amp;"!"&amp;"$F"&amp;$D310)&lt;&gt;""),W310+1,ROUNDUP(W310,0))</f>
        <v>0</v>
      </c>
      <c r="AA310">
        <f t="shared" ca="1" si="116"/>
        <v>0</v>
      </c>
      <c r="AB310" t="str">
        <f t="shared" ca="1" si="117"/>
        <v>Oui</v>
      </c>
      <c r="AC310">
        <f t="shared" ca="1" si="118"/>
        <v>0</v>
      </c>
      <c r="AD310" t="str">
        <f t="shared" ca="1" si="110"/>
        <v>Oui</v>
      </c>
      <c r="AE310" t="str">
        <f t="shared" ca="1" si="119"/>
        <v/>
      </c>
      <c r="AF310" t="str">
        <f t="shared" ca="1" si="120"/>
        <v>Non</v>
      </c>
      <c r="AG310" cm="1">
        <f t="array" aca="1" ref="AG310" ca="1">IF(INDIRECT($C310&amp;"!"&amp;"$G"&amp;$D310)-INDIRECT($C310&amp;"!"&amp;"$F"&amp;$D310)&lt;=0.5,0,IF(AND(INDIRECT($C310&amp;"!"&amp;"$F"&amp;$D310)=0,INDIRECT($C309&amp;"!"&amp;"$G"&amp;$D309)=1),X310,INDIRECT($C310&amp;"!"&amp;"$F"&amp;$D310)))</f>
        <v>0</v>
      </c>
      <c r="AH310" cm="1">
        <f t="array" aca="1" ref="AH310" ca="1">IF(INDIRECT($C310&amp;"!"&amp;"$G"&amp;$D310)-INDIRECT($C310&amp;"!"&amp;"$F"&amp;$D310)&lt;=0.5,0,IF(OR(INDIRECT($C310&amp;"!"&amp;"$G"&amp;$D310)=1,AND(INDIRECT($C310&amp;"!"&amp;"$G"&amp;$D310)&lt;&gt;1,INDIRECT($C310&amp;"!"&amp;"$G"&amp;$D310)&gt;Calculs!AG310+0.5)),Calculs!AG310+0.5,INDIRECT($C310&amp;"!"&amp;"$G"&amp;$D310)+ROUND(AG310,0)))</f>
        <v>0</v>
      </c>
      <c r="AI310">
        <f t="shared" ca="1" si="121"/>
        <v>0</v>
      </c>
      <c r="AJ310" cm="1">
        <f t="array" aca="1" ref="AJ310" ca="1">IF(AND(AG310=INT(AG310),INDIRECT($C310&amp;"!"&amp;"$F"&amp;$D310)&lt;&gt;""),AG310+1,ROUNDUP(AG310,0))</f>
        <v>0</v>
      </c>
      <c r="AK310">
        <f t="shared" ca="1" si="122"/>
        <v>0</v>
      </c>
      <c r="AL310" t="str">
        <f t="shared" ca="1" si="123"/>
        <v>Oui</v>
      </c>
      <c r="AM310">
        <f t="shared" ca="1" si="124"/>
        <v>0</v>
      </c>
      <c r="AN310" t="str">
        <f t="shared" ca="1" si="111"/>
        <v>Oui</v>
      </c>
      <c r="AO310" t="str">
        <f t="shared" ca="1" si="125"/>
        <v/>
      </c>
    </row>
    <row r="311" spans="1:41" x14ac:dyDescent="0.25">
      <c r="A311">
        <v>309</v>
      </c>
      <c r="B311">
        <f ca="1">Data!E311</f>
        <v>3</v>
      </c>
      <c r="C311" t="s">
        <v>247</v>
      </c>
      <c r="D311">
        <v>10</v>
      </c>
      <c r="E311" t="str">
        <f t="shared" ca="1" si="37"/>
        <v>Non</v>
      </c>
      <c r="F311" t="str">
        <f ca="1">IF(Data!$D311&gt;=3,"Oui","Non")</f>
        <v>Non</v>
      </c>
      <c r="G311" s="4" t="str" cm="1">
        <f t="array" aca="1" ref="G311" ca="1">IF(OR(AND(Data!$E311=4,ISBLANK(INDIRECT($C311&amp;"!"&amp;"$D"&amp;$D311&amp;":$I"&amp;$D311))),$E311="Oui"),_xlfn.SWITCH(Informations!$E$10,"Oui",0.5,"Non",0.4,"Erreur"),"NA")</f>
        <v>NA</v>
      </c>
      <c r="H311" s="14" cm="1">
        <f t="array" aca="1" ref="H311" ca="1">_xlfn.SWITCH($G311,"NA",(INDIRECT($C311&amp;"!"&amp;"$E"&amp;$D311))-(INDIRECT($C311&amp;"!"&amp;"$D"&amp;$D311)),0.4,$G311,0.5,$G311,"Erreur","Erreur","Erreur")</f>
        <v>0</v>
      </c>
      <c r="I311" cm="1">
        <f t="array" aca="1" ref="I311" ca="1">IF($G311="NA",INDIRECT($C311&amp;"!"&amp;"$H"&amp;$D311)+INDIRECT($C311&amp;"!"&amp;"$I"&amp;$D311)+INDIRECT($C311&amp;"!"&amp;"$J"&amp;$D311),0)</f>
        <v>0</v>
      </c>
      <c r="J311" cm="1">
        <f t="array" aca="1" ref="J311" ca="1">IF($G311="NA",(INDIRECT($C311&amp;"!"&amp;"$K"&amp;$D311)),0)</f>
        <v>0</v>
      </c>
      <c r="K311" s="4">
        <f t="shared" ca="1" si="113"/>
        <v>0</v>
      </c>
      <c r="L311" s="3">
        <f t="shared" ca="1" si="38"/>
        <v>0</v>
      </c>
      <c r="M311" s="5" cm="1">
        <f t="array" aca="1" ref="M311" ca="1">IF((INDIRECT($C311&amp;"!"&amp;"$D"&amp;$D311))="",,_xlfn.IFS(INDIRECT($C311&amp;"!"&amp;"$E"&amp;$D311)&lt;(1/3),INDIRECT($C311&amp;"!"&amp;"$E"&amp;$D311)-INDIRECT($C311&amp;"!"&amp;"$D"&amp;$D311),INDIRECT($C311&amp;"!"&amp;"$E"&amp;$D311)&gt;=(1/3),Data!$H$3-(INDIRECT($C311&amp;"!"&amp;"$D"&amp;$D311))))+INDIRECT($C311&amp;"!"&amp;"$H"&amp;$D311)</f>
        <v>0</v>
      </c>
      <c r="N311" s="5">
        <f t="shared" ca="1" si="39"/>
        <v>0</v>
      </c>
      <c r="O311" s="6">
        <f t="shared" ca="1" si="40"/>
        <v>0</v>
      </c>
      <c r="P311" s="5" cm="1">
        <f t="array" aca="1" ref="P311" ca="1">IF((INDIRECT($C311&amp;"!"&amp;"$D"&amp;$D311))="",,_xlfn.IFS(INDIRECT($C311&amp;"!"&amp;"$D"&amp;$D311)&gt;(2/3),INDIRECT($C311&amp;"!"&amp;"$E"&amp;$D311)-INDIRECT($C311&amp;"!"&amp;"$D"&amp;$D311),INDIRECT($C311&amp;"!"&amp;"$D"&amp;$D311)&lt;=(2/3),INDIRECT($C311&amp;"!"&amp;"$E"&amp;$D311)-Data!$H$4))+INDIRECT($C311&amp;"!"&amp;"$J"&amp;$D311)</f>
        <v>0</v>
      </c>
      <c r="Q311" s="4">
        <f t="shared" ca="1" si="41"/>
        <v>0</v>
      </c>
      <c r="R311" s="6">
        <f t="shared" ca="1" si="42"/>
        <v>0</v>
      </c>
      <c r="S311" s="4">
        <f ca="1">IF(VLOOKUP(A311,Data!B:E,4)&gt;=2,K311,N311+Q311)</f>
        <v>0</v>
      </c>
      <c r="T311" s="4">
        <f ca="1">IF(VLOOKUP(A311,Data!B:E,4)&gt;=2,,K311-N311-Q311)</f>
        <v>0</v>
      </c>
      <c r="V311" t="str">
        <f t="shared" ca="1" si="114"/>
        <v>Non</v>
      </c>
      <c r="W311" cm="1">
        <f t="array" aca="1" ref="W311" ca="1">_xlfn.IFS(AND(INDIRECT($C311&amp;"!"&amp;"$G"&amp;$D311)-INDIRECT($C311&amp;"!"&amp;"$F"&amp;$D311)&lt;0.5,INDIRECT($C311&amp;"!"&amp;"$G"&amp;$D311)=1,INDIRECT($C312&amp;"!"&amp;"$F"&amp;$D312)=0),0,AND(INDIRECT($C310&amp;"!"&amp;"$G"&amp;$D310)-INDIRECT($C310&amp;"!"&amp;"$F"&amp;$D310)&lt;0.5,INDIRECT($C310&amp;"!"&amp;"$G"&amp;$D310)=1,INDIRECT($C311&amp;"!"&amp;"$F"&amp;$D311)=0),INDIRECT($C310&amp;"!"&amp;"$F"&amp;$D310),AND(INDIRECT($C310&amp;"!"&amp;"$G"&amp;$D310)-INDIRECT($C310&amp;"!"&amp;"$F"&amp;$D310)&lt;=0.5,INDIRECT($C310&amp;"!"&amp;"$G"&amp;$D310)=1,INDIRECT($C311&amp;"!"&amp;"$F"&amp;$D311)=0),Calculs!X310,AND(INDIRECT($C311&amp;"!"&amp;"$F"&amp;$D311)=0,INDIRECT($C310&amp;"!"&amp;"$G"&amp;$D310)=1),AH310,TRUE,INDIRECT($C311&amp;"!"&amp;"$F"&amp;$D311))</f>
        <v>0</v>
      </c>
      <c r="X311" cm="1">
        <f t="array" aca="1" ref="X311" ca="1">IF(AND(INDIRECT($C311&amp;"!"&amp;"$G"&amp;$D311)-INDIRECT($C311&amp;"!"&amp;"$F"&amp;$D311)&lt;0.5,INDIRECT($C311&amp;"!"&amp;"$G"&amp;$D311)=1,INDIRECT($C312&amp;"!"&amp;"$F"&amp;$D312)=0),0,IF(OR(INDIRECT($C311&amp;"!"&amp;"$G"&amp;$D311)=1,AND(INDIRECT($C311&amp;"!"&amp;"$G"&amp;$D311)&lt;&gt;1,INDIRECT($C311&amp;"!"&amp;"$G"&amp;$D311)&gt;Calculs!W311+0.5)),Calculs!W311+0.5,INDIRECT($C311&amp;"!"&amp;"$G"&amp;$D311)+ROUND(W311,0)))</f>
        <v>0</v>
      </c>
      <c r="Y311">
        <f t="shared" ca="1" si="115"/>
        <v>0</v>
      </c>
      <c r="Z311" cm="1">
        <f t="array" aca="1" ref="Z311" ca="1">IF(AND(W311=INT(W311),INDIRECT($C311&amp;"!"&amp;"$F"&amp;$D311)&lt;&gt;""),W311+1,ROUNDUP(W311,0))</f>
        <v>0</v>
      </c>
      <c r="AA311">
        <f t="shared" ca="1" si="116"/>
        <v>0</v>
      </c>
      <c r="AB311" t="str">
        <f t="shared" ca="1" si="117"/>
        <v>Oui</v>
      </c>
      <c r="AC311">
        <f t="shared" ca="1" si="118"/>
        <v>0</v>
      </c>
      <c r="AD311" t="str">
        <f t="shared" ca="1" si="110"/>
        <v>Oui</v>
      </c>
      <c r="AE311" t="str">
        <f t="shared" ca="1" si="119"/>
        <v/>
      </c>
      <c r="AF311" t="str">
        <f t="shared" ca="1" si="120"/>
        <v>Non</v>
      </c>
      <c r="AG311" cm="1">
        <f t="array" aca="1" ref="AG311" ca="1">IF(INDIRECT($C311&amp;"!"&amp;"$G"&amp;$D311)-INDIRECT($C311&amp;"!"&amp;"$F"&amp;$D311)&lt;=0.5,0,IF(AND(INDIRECT($C311&amp;"!"&amp;"$F"&amp;$D311)=0,INDIRECT($C310&amp;"!"&amp;"$G"&amp;$D310)=1),X311,INDIRECT($C311&amp;"!"&amp;"$F"&amp;$D311)))</f>
        <v>0</v>
      </c>
      <c r="AH311" cm="1">
        <f t="array" aca="1" ref="AH311" ca="1">IF(INDIRECT($C311&amp;"!"&amp;"$G"&amp;$D311)-INDIRECT($C311&amp;"!"&amp;"$F"&amp;$D311)&lt;=0.5,0,IF(OR(INDIRECT($C311&amp;"!"&amp;"$G"&amp;$D311)=1,AND(INDIRECT($C311&amp;"!"&amp;"$G"&amp;$D311)&lt;&gt;1,INDIRECT($C311&amp;"!"&amp;"$G"&amp;$D311)&gt;Calculs!AG311+0.5)),Calculs!AG311+0.5,INDIRECT($C311&amp;"!"&amp;"$G"&amp;$D311)+ROUND(AG311,0)))</f>
        <v>0</v>
      </c>
      <c r="AI311">
        <f t="shared" ca="1" si="121"/>
        <v>0</v>
      </c>
      <c r="AJ311" cm="1">
        <f t="array" aca="1" ref="AJ311" ca="1">IF(AND(AG311=INT(AG311),INDIRECT($C311&amp;"!"&amp;"$F"&amp;$D311)&lt;&gt;""),AG311+1,ROUNDUP(AG311,0))</f>
        <v>0</v>
      </c>
      <c r="AK311">
        <f t="shared" ca="1" si="122"/>
        <v>0</v>
      </c>
      <c r="AL311" t="str">
        <f t="shared" ca="1" si="123"/>
        <v>Oui</v>
      </c>
      <c r="AM311">
        <f t="shared" ca="1" si="124"/>
        <v>0</v>
      </c>
      <c r="AN311" t="str">
        <f t="shared" ca="1" si="111"/>
        <v>Oui</v>
      </c>
      <c r="AO311" t="str">
        <f t="shared" ca="1" si="125"/>
        <v/>
      </c>
    </row>
    <row r="312" spans="1:41" x14ac:dyDescent="0.25">
      <c r="A312">
        <v>310</v>
      </c>
      <c r="B312">
        <f ca="1">Data!E312</f>
        <v>1</v>
      </c>
      <c r="C312" t="s">
        <v>247</v>
      </c>
      <c r="D312">
        <v>11</v>
      </c>
      <c r="E312" t="str">
        <f t="shared" ca="1" si="37"/>
        <v>Non</v>
      </c>
      <c r="F312" t="str">
        <f ca="1">IF(Data!$D312&gt;=3,"Oui","Non")</f>
        <v>Non</v>
      </c>
      <c r="G312" s="4" t="str" cm="1">
        <f t="array" aca="1" ref="G312" ca="1">IF(OR(AND(Data!$E312=4,ISBLANK(INDIRECT($C312&amp;"!"&amp;"$D"&amp;$D312&amp;":$I"&amp;$D312))),$E312="Oui"),_xlfn.SWITCH(Informations!$E$10,"Oui",0.5,"Non",0.4,"Erreur"),"NA")</f>
        <v>NA</v>
      </c>
      <c r="H312" s="14" cm="1">
        <f t="array" aca="1" ref="H312" ca="1">_xlfn.SWITCH($G312,"NA",(INDIRECT($C312&amp;"!"&amp;"$E"&amp;$D312))-(INDIRECT($C312&amp;"!"&amp;"$D"&amp;$D312)),0.4,$G312,0.5,$G312,"Erreur","Erreur","Erreur")</f>
        <v>0</v>
      </c>
      <c r="I312" cm="1">
        <f t="array" aca="1" ref="I312" ca="1">IF($G312="NA",INDIRECT($C312&amp;"!"&amp;"$H"&amp;$D312)+INDIRECT($C312&amp;"!"&amp;"$I"&amp;$D312)+INDIRECT($C312&amp;"!"&amp;"$J"&amp;$D312),0)</f>
        <v>0</v>
      </c>
      <c r="J312" cm="1">
        <f t="array" aca="1" ref="J312" ca="1">IF($G312="NA",(INDIRECT($C312&amp;"!"&amp;"$K"&amp;$D312)),0)</f>
        <v>0</v>
      </c>
      <c r="K312" s="4">
        <f t="shared" ca="1" si="113"/>
        <v>0</v>
      </c>
      <c r="L312" s="3">
        <f t="shared" ca="1" si="38"/>
        <v>0</v>
      </c>
      <c r="M312" s="5" cm="1">
        <f t="array" aca="1" ref="M312" ca="1">IF((INDIRECT($C312&amp;"!"&amp;"$D"&amp;$D312))="",,_xlfn.IFS(INDIRECT($C312&amp;"!"&amp;"$E"&amp;$D312)&lt;(1/3),INDIRECT($C312&amp;"!"&amp;"$E"&amp;$D312)-INDIRECT($C312&amp;"!"&amp;"$D"&amp;$D312),INDIRECT($C312&amp;"!"&amp;"$E"&amp;$D312)&gt;=(1/3),Data!$H$3-(INDIRECT($C312&amp;"!"&amp;"$D"&amp;$D312))))+INDIRECT($C312&amp;"!"&amp;"$H"&amp;$D312)</f>
        <v>0</v>
      </c>
      <c r="N312" s="5">
        <f t="shared" ca="1" si="39"/>
        <v>0</v>
      </c>
      <c r="O312" s="6">
        <f t="shared" ca="1" si="40"/>
        <v>0</v>
      </c>
      <c r="P312" s="5" cm="1">
        <f t="array" aca="1" ref="P312" ca="1">IF((INDIRECT($C312&amp;"!"&amp;"$D"&amp;$D312))="",,_xlfn.IFS(INDIRECT($C312&amp;"!"&amp;"$D"&amp;$D312)&gt;(2/3),INDIRECT($C312&amp;"!"&amp;"$E"&amp;$D312)-INDIRECT($C312&amp;"!"&amp;"$D"&amp;$D312),INDIRECT($C312&amp;"!"&amp;"$D"&amp;$D312)&lt;=(2/3),INDIRECT($C312&amp;"!"&amp;"$E"&amp;$D312)-Data!$H$4))+INDIRECT($C312&amp;"!"&amp;"$J"&amp;$D312)</f>
        <v>0</v>
      </c>
      <c r="Q312" s="4">
        <f t="shared" ca="1" si="41"/>
        <v>0</v>
      </c>
      <c r="R312" s="6">
        <f t="shared" ca="1" si="42"/>
        <v>0</v>
      </c>
      <c r="S312" s="4">
        <f ca="1">IF(VLOOKUP(A312,Data!B:E,4)&gt;=2,K312,N312+Q312)</f>
        <v>0</v>
      </c>
      <c r="T312" s="4">
        <f ca="1">IF(VLOOKUP(A312,Data!B:E,4)&gt;=2,,K312-N312-Q312)</f>
        <v>0</v>
      </c>
      <c r="V312" t="str">
        <f t="shared" ca="1" si="114"/>
        <v>Non</v>
      </c>
      <c r="W312" cm="1">
        <f t="array" aca="1" ref="W312" ca="1">_xlfn.IFS(AND(INDIRECT($C312&amp;"!"&amp;"$G"&amp;$D312)-INDIRECT($C312&amp;"!"&amp;"$F"&amp;$D312)&lt;0.5,INDIRECT($C312&amp;"!"&amp;"$G"&amp;$D312)=1,INDIRECT($C313&amp;"!"&amp;"$F"&amp;$D313)=0),0,AND(INDIRECT($C311&amp;"!"&amp;"$G"&amp;$D311)-INDIRECT($C311&amp;"!"&amp;"$F"&amp;$D311)&lt;0.5,INDIRECT($C311&amp;"!"&amp;"$G"&amp;$D311)=1,INDIRECT($C312&amp;"!"&amp;"$F"&amp;$D312)=0),INDIRECT($C311&amp;"!"&amp;"$F"&amp;$D311),AND(INDIRECT($C311&amp;"!"&amp;"$G"&amp;$D311)-INDIRECT($C311&amp;"!"&amp;"$F"&amp;$D311)&lt;=0.5,INDIRECT($C311&amp;"!"&amp;"$G"&amp;$D311)=1,INDIRECT($C312&amp;"!"&amp;"$F"&amp;$D312)=0),Calculs!X311,AND(INDIRECT($C312&amp;"!"&amp;"$F"&amp;$D312)=0,INDIRECT($C311&amp;"!"&amp;"$G"&amp;$D311)=1),AH311,TRUE,INDIRECT($C312&amp;"!"&amp;"$F"&amp;$D312))</f>
        <v>0</v>
      </c>
      <c r="X312" cm="1">
        <f t="array" aca="1" ref="X312" ca="1">IF(AND(INDIRECT($C312&amp;"!"&amp;"$G"&amp;$D312)-INDIRECT($C312&amp;"!"&amp;"$F"&amp;$D312)&lt;0.5,INDIRECT($C312&amp;"!"&amp;"$G"&amp;$D312)=1,INDIRECT($C313&amp;"!"&amp;"$F"&amp;$D313)=0),0,IF(OR(INDIRECT($C312&amp;"!"&amp;"$G"&amp;$D312)=1,AND(INDIRECT($C312&amp;"!"&amp;"$G"&amp;$D312)&lt;&gt;1,INDIRECT($C312&amp;"!"&amp;"$G"&amp;$D312)&gt;Calculs!W312+0.5)),Calculs!W312+0.5,INDIRECT($C312&amp;"!"&amp;"$G"&amp;$D312)+ROUND(W312,0)))</f>
        <v>0</v>
      </c>
      <c r="Y312">
        <f t="shared" ca="1" si="115"/>
        <v>0</v>
      </c>
      <c r="Z312" cm="1">
        <f t="array" aca="1" ref="Z312" ca="1">IF(AND(W312=INT(W312),INDIRECT($C312&amp;"!"&amp;"$F"&amp;$D312)&lt;&gt;""),W312+1,ROUNDUP(W312,0))</f>
        <v>0</v>
      </c>
      <c r="AA312">
        <f t="shared" ca="1" si="116"/>
        <v>0</v>
      </c>
      <c r="AB312" t="str">
        <f t="shared" ca="1" si="117"/>
        <v>Oui</v>
      </c>
      <c r="AC312">
        <f t="shared" ca="1" si="118"/>
        <v>0</v>
      </c>
      <c r="AD312" t="str">
        <f t="shared" ca="1" si="110"/>
        <v>Oui</v>
      </c>
      <c r="AE312" t="str">
        <f t="shared" ca="1" si="119"/>
        <v/>
      </c>
      <c r="AF312" t="str">
        <f t="shared" ca="1" si="120"/>
        <v>Non</v>
      </c>
      <c r="AG312" cm="1">
        <f t="array" aca="1" ref="AG312" ca="1">IF(INDIRECT($C312&amp;"!"&amp;"$G"&amp;$D312)-INDIRECT($C312&amp;"!"&amp;"$F"&amp;$D312)&lt;=0.5,0,IF(AND(INDIRECT($C312&amp;"!"&amp;"$F"&amp;$D312)=0,INDIRECT($C311&amp;"!"&amp;"$G"&amp;$D311)=1),X312,INDIRECT($C312&amp;"!"&amp;"$F"&amp;$D312)))</f>
        <v>0</v>
      </c>
      <c r="AH312" cm="1">
        <f t="array" aca="1" ref="AH312" ca="1">IF(INDIRECT($C312&amp;"!"&amp;"$G"&amp;$D312)-INDIRECT($C312&amp;"!"&amp;"$F"&amp;$D312)&lt;=0.5,0,IF(OR(INDIRECT($C312&amp;"!"&amp;"$G"&amp;$D312)=1,AND(INDIRECT($C312&amp;"!"&amp;"$G"&amp;$D312)&lt;&gt;1,INDIRECT($C312&amp;"!"&amp;"$G"&amp;$D312)&gt;Calculs!AG312+0.5)),Calculs!AG312+0.5,INDIRECT($C312&amp;"!"&amp;"$G"&amp;$D312)+ROUND(AG312,0)))</f>
        <v>0</v>
      </c>
      <c r="AI312">
        <f t="shared" ca="1" si="121"/>
        <v>0</v>
      </c>
      <c r="AJ312" cm="1">
        <f t="array" aca="1" ref="AJ312" ca="1">IF(AND(AG312=INT(AG312),INDIRECT($C312&amp;"!"&amp;"$F"&amp;$D312)&lt;&gt;""),AG312+1,ROUNDUP(AG312,0))</f>
        <v>0</v>
      </c>
      <c r="AK312">
        <f t="shared" ca="1" si="122"/>
        <v>0</v>
      </c>
      <c r="AL312" t="str">
        <f t="shared" ca="1" si="123"/>
        <v>Oui</v>
      </c>
      <c r="AM312">
        <f t="shared" ca="1" si="124"/>
        <v>0</v>
      </c>
      <c r="AN312" t="str">
        <f t="shared" ca="1" si="111"/>
        <v>Oui</v>
      </c>
      <c r="AO312" t="str">
        <f t="shared" ca="1" si="125"/>
        <v/>
      </c>
    </row>
    <row r="313" spans="1:41" x14ac:dyDescent="0.25">
      <c r="A313">
        <v>311</v>
      </c>
      <c r="B313">
        <f ca="1">Data!E313</f>
        <v>1</v>
      </c>
      <c r="C313" t="s">
        <v>247</v>
      </c>
      <c r="D313">
        <v>12</v>
      </c>
      <c r="E313" t="str">
        <f t="shared" ca="1" si="37"/>
        <v>Non</v>
      </c>
      <c r="F313" t="str">
        <f ca="1">IF(Data!$D313&gt;=3,"Oui","Non")</f>
        <v>Non</v>
      </c>
      <c r="G313" s="4" t="str" cm="1">
        <f t="array" aca="1" ref="G313" ca="1">IF(OR(AND(Data!$E313=4,ISBLANK(INDIRECT($C313&amp;"!"&amp;"$D"&amp;$D313&amp;":$I"&amp;$D313))),$E313="Oui"),_xlfn.SWITCH(Informations!$E$10,"Oui",0.5,"Non",0.4,"Erreur"),"NA")</f>
        <v>NA</v>
      </c>
      <c r="H313" s="14" cm="1">
        <f t="array" aca="1" ref="H313" ca="1">_xlfn.SWITCH($G313,"NA",(INDIRECT($C313&amp;"!"&amp;"$E"&amp;$D313))-(INDIRECT($C313&amp;"!"&amp;"$D"&amp;$D313)),0.4,$G313,0.5,$G313,"Erreur","Erreur","Erreur")</f>
        <v>0</v>
      </c>
      <c r="I313" cm="1">
        <f t="array" aca="1" ref="I313" ca="1">IF($G313="NA",INDIRECT($C313&amp;"!"&amp;"$H"&amp;$D313)+INDIRECT($C313&amp;"!"&amp;"$I"&amp;$D313)+INDIRECT($C313&amp;"!"&amp;"$J"&amp;$D313),0)</f>
        <v>0</v>
      </c>
      <c r="J313" cm="1">
        <f t="array" aca="1" ref="J313" ca="1">IF($G313="NA",(INDIRECT($C313&amp;"!"&amp;"$K"&amp;$D313)),0)</f>
        <v>0</v>
      </c>
      <c r="K313" s="4">
        <f t="shared" ca="1" si="113"/>
        <v>0</v>
      </c>
      <c r="L313" s="3">
        <f t="shared" ca="1" si="38"/>
        <v>0</v>
      </c>
      <c r="M313" s="5" cm="1">
        <f t="array" aca="1" ref="M313" ca="1">IF((INDIRECT($C313&amp;"!"&amp;"$D"&amp;$D313))="",,_xlfn.IFS(INDIRECT($C313&amp;"!"&amp;"$E"&amp;$D313)&lt;(1/3),INDIRECT($C313&amp;"!"&amp;"$E"&amp;$D313)-INDIRECT($C313&amp;"!"&amp;"$D"&amp;$D313),INDIRECT($C313&amp;"!"&amp;"$E"&amp;$D313)&gt;=(1/3),Data!$H$3-(INDIRECT($C313&amp;"!"&amp;"$D"&amp;$D313))))+INDIRECT($C313&amp;"!"&amp;"$H"&amp;$D313)</f>
        <v>0</v>
      </c>
      <c r="N313" s="5">
        <f t="shared" ca="1" si="39"/>
        <v>0</v>
      </c>
      <c r="O313" s="6">
        <f t="shared" ca="1" si="40"/>
        <v>0</v>
      </c>
      <c r="P313" s="5" cm="1">
        <f t="array" aca="1" ref="P313" ca="1">IF((INDIRECT($C313&amp;"!"&amp;"$D"&amp;$D313))="",,_xlfn.IFS(INDIRECT($C313&amp;"!"&amp;"$D"&amp;$D313)&gt;(2/3),INDIRECT($C313&amp;"!"&amp;"$E"&amp;$D313)-INDIRECT($C313&amp;"!"&amp;"$D"&amp;$D313),INDIRECT($C313&amp;"!"&amp;"$D"&amp;$D313)&lt;=(2/3),INDIRECT($C313&amp;"!"&amp;"$E"&amp;$D313)-Data!$H$4))+INDIRECT($C313&amp;"!"&amp;"$J"&amp;$D313)</f>
        <v>0</v>
      </c>
      <c r="Q313" s="4">
        <f t="shared" ca="1" si="41"/>
        <v>0</v>
      </c>
      <c r="R313" s="6">
        <f t="shared" ca="1" si="42"/>
        <v>0</v>
      </c>
      <c r="S313" s="4">
        <f ca="1">IF(VLOOKUP(A313,Data!B:E,4)&gt;=2,K313,N313+Q313)</f>
        <v>0</v>
      </c>
      <c r="T313" s="4">
        <f ca="1">IF(VLOOKUP(A313,Data!B:E,4)&gt;=2,,K313-N313-Q313)</f>
        <v>0</v>
      </c>
      <c r="U313" s="4">
        <f t="shared" ref="U313" ca="1" si="133">SUM(K307:K313)</f>
        <v>0</v>
      </c>
      <c r="V313" t="str">
        <f t="shared" ca="1" si="114"/>
        <v>Non</v>
      </c>
      <c r="W313" cm="1">
        <f t="array" aca="1" ref="W313" ca="1">_xlfn.IFS(AND(INDIRECT($C313&amp;"!"&amp;"$G"&amp;$D313)-INDIRECT($C313&amp;"!"&amp;"$F"&amp;$D313)&lt;0.5,INDIRECT($C313&amp;"!"&amp;"$G"&amp;$D313)=1,INDIRECT($C314&amp;"!"&amp;"$F"&amp;$D314)=0),0,AND(INDIRECT($C312&amp;"!"&amp;"$G"&amp;$D312)-INDIRECT($C312&amp;"!"&amp;"$F"&amp;$D312)&lt;0.5,INDIRECT($C312&amp;"!"&amp;"$G"&amp;$D312)=1,INDIRECT($C313&amp;"!"&amp;"$F"&amp;$D313)=0),INDIRECT($C312&amp;"!"&amp;"$F"&amp;$D312),AND(INDIRECT($C312&amp;"!"&amp;"$G"&amp;$D312)-INDIRECT($C312&amp;"!"&amp;"$F"&amp;$D312)&lt;=0.5,INDIRECT($C312&amp;"!"&amp;"$G"&amp;$D312)=1,INDIRECT($C313&amp;"!"&amp;"$F"&amp;$D313)=0),Calculs!X312,AND(INDIRECT($C313&amp;"!"&amp;"$F"&amp;$D313)=0,INDIRECT($C312&amp;"!"&amp;"$G"&amp;$D312)=1),AH312,TRUE,INDIRECT($C313&amp;"!"&amp;"$F"&amp;$D313))</f>
        <v>0</v>
      </c>
      <c r="X313" cm="1">
        <f t="array" aca="1" ref="X313" ca="1">IF(AND(INDIRECT($C313&amp;"!"&amp;"$G"&amp;$D313)-INDIRECT($C313&amp;"!"&amp;"$F"&amp;$D313)&lt;0.5,INDIRECT($C313&amp;"!"&amp;"$G"&amp;$D313)=1,INDIRECT($C314&amp;"!"&amp;"$F"&amp;$D314)=0),0,IF(OR(INDIRECT($C313&amp;"!"&amp;"$G"&amp;$D313)=1,AND(INDIRECT($C313&amp;"!"&amp;"$G"&amp;$D313)&lt;&gt;1,INDIRECT($C313&amp;"!"&amp;"$G"&amp;$D313)&gt;Calculs!W313+0.5)),Calculs!W313+0.5,INDIRECT($C313&amp;"!"&amp;"$G"&amp;$D313)+ROUND(W313,0)))</f>
        <v>0</v>
      </c>
      <c r="Y313">
        <f t="shared" ca="1" si="115"/>
        <v>0</v>
      </c>
      <c r="Z313" cm="1">
        <f t="array" aca="1" ref="Z313" ca="1">IF(AND(W313=INT(W313),INDIRECT($C313&amp;"!"&amp;"$F"&amp;$D313)&lt;&gt;""),W313+1,ROUNDUP(W313,0))</f>
        <v>0</v>
      </c>
      <c r="AA313">
        <f t="shared" ca="1" si="116"/>
        <v>0</v>
      </c>
      <c r="AB313" t="str">
        <f t="shared" ca="1" si="117"/>
        <v>Oui</v>
      </c>
      <c r="AC313">
        <f t="shared" ca="1" si="118"/>
        <v>0</v>
      </c>
      <c r="AD313" t="str">
        <f t="shared" ca="1" si="110"/>
        <v>Oui</v>
      </c>
      <c r="AE313" t="str">
        <f t="shared" ca="1" si="119"/>
        <v/>
      </c>
      <c r="AF313" t="str">
        <f t="shared" ca="1" si="120"/>
        <v>Non</v>
      </c>
      <c r="AG313" cm="1">
        <f t="array" aca="1" ref="AG313" ca="1">IF(INDIRECT($C313&amp;"!"&amp;"$G"&amp;$D313)-INDIRECT($C313&amp;"!"&amp;"$F"&amp;$D313)&lt;=0.5,0,IF(AND(INDIRECT($C313&amp;"!"&amp;"$F"&amp;$D313)=0,INDIRECT($C312&amp;"!"&amp;"$G"&amp;$D312)=1),X313,INDIRECT($C313&amp;"!"&amp;"$F"&amp;$D313)))</f>
        <v>0</v>
      </c>
      <c r="AH313" cm="1">
        <f t="array" aca="1" ref="AH313" ca="1">IF(INDIRECT($C313&amp;"!"&amp;"$G"&amp;$D313)-INDIRECT($C313&amp;"!"&amp;"$F"&amp;$D313)&lt;=0.5,0,IF(OR(INDIRECT($C313&amp;"!"&amp;"$G"&amp;$D313)=1,AND(INDIRECT($C313&amp;"!"&amp;"$G"&amp;$D313)&lt;&gt;1,INDIRECT($C313&amp;"!"&amp;"$G"&amp;$D313)&gt;Calculs!AG313+0.5)),Calculs!AG313+0.5,INDIRECT($C313&amp;"!"&amp;"$G"&amp;$D313)+ROUND(AG313,0)))</f>
        <v>0</v>
      </c>
      <c r="AI313">
        <f t="shared" ca="1" si="121"/>
        <v>0</v>
      </c>
      <c r="AJ313" cm="1">
        <f t="array" aca="1" ref="AJ313" ca="1">IF(AND(AG313=INT(AG313),INDIRECT($C313&amp;"!"&amp;"$F"&amp;$D313)&lt;&gt;""),AG313+1,ROUNDUP(AG313,0))</f>
        <v>0</v>
      </c>
      <c r="AK313">
        <f t="shared" ca="1" si="122"/>
        <v>0</v>
      </c>
      <c r="AL313" t="str">
        <f t="shared" ca="1" si="123"/>
        <v>Oui</v>
      </c>
      <c r="AM313">
        <f t="shared" ca="1" si="124"/>
        <v>0</v>
      </c>
      <c r="AN313" t="str">
        <f t="shared" ca="1" si="111"/>
        <v>Oui</v>
      </c>
      <c r="AO313" t="str">
        <f t="shared" ca="1" si="125"/>
        <v/>
      </c>
    </row>
    <row r="314" spans="1:41" x14ac:dyDescent="0.25">
      <c r="A314">
        <v>312</v>
      </c>
      <c r="B314">
        <f ca="1">Data!E314</f>
        <v>1</v>
      </c>
      <c r="C314" t="s">
        <v>247</v>
      </c>
      <c r="D314">
        <v>13</v>
      </c>
      <c r="E314" t="str">
        <f t="shared" ca="1" si="37"/>
        <v>Non</v>
      </c>
      <c r="F314" t="str">
        <f ca="1">IF(Data!$D314&gt;=3,"Oui","Non")</f>
        <v>Non</v>
      </c>
      <c r="G314" s="4" t="str" cm="1">
        <f t="array" aca="1" ref="G314" ca="1">IF(OR(AND(Data!$E314=4,ISBLANK(INDIRECT($C314&amp;"!"&amp;"$D"&amp;$D314&amp;":$I"&amp;$D314))),$E314="Oui"),_xlfn.SWITCH(Informations!$E$10,"Oui",0.5,"Non",0.4,"Erreur"),"NA")</f>
        <v>NA</v>
      </c>
      <c r="H314" s="14" cm="1">
        <f t="array" aca="1" ref="H314" ca="1">_xlfn.SWITCH($G314,"NA",(INDIRECT($C314&amp;"!"&amp;"$E"&amp;$D314))-(INDIRECT($C314&amp;"!"&amp;"$D"&amp;$D314)),0.4,$G314,0.5,$G314,"Erreur","Erreur","Erreur")</f>
        <v>0</v>
      </c>
      <c r="I314" cm="1">
        <f t="array" aca="1" ref="I314" ca="1">IF($G314="NA",INDIRECT($C314&amp;"!"&amp;"$H"&amp;$D314)+INDIRECT($C314&amp;"!"&amp;"$I"&amp;$D314)+INDIRECT($C314&amp;"!"&amp;"$J"&amp;$D314),0)</f>
        <v>0</v>
      </c>
      <c r="J314" cm="1">
        <f t="array" aca="1" ref="J314" ca="1">IF($G314="NA",(INDIRECT($C314&amp;"!"&amp;"$K"&amp;$D314)),0)</f>
        <v>0</v>
      </c>
      <c r="K314" s="4">
        <f t="shared" ca="1" si="113"/>
        <v>0</v>
      </c>
      <c r="L314" s="3">
        <f t="shared" ca="1" si="38"/>
        <v>0</v>
      </c>
      <c r="M314" s="5" cm="1">
        <f t="array" aca="1" ref="M314" ca="1">IF((INDIRECT($C314&amp;"!"&amp;"$D"&amp;$D314))="",,_xlfn.IFS(INDIRECT($C314&amp;"!"&amp;"$E"&amp;$D314)&lt;(1/3),INDIRECT($C314&amp;"!"&amp;"$E"&amp;$D314)-INDIRECT($C314&amp;"!"&amp;"$D"&amp;$D314),INDIRECT($C314&amp;"!"&amp;"$E"&amp;$D314)&gt;=(1/3),Data!$H$3-(INDIRECT($C314&amp;"!"&amp;"$D"&amp;$D314))))+INDIRECT($C314&amp;"!"&amp;"$H"&amp;$D314)</f>
        <v>0</v>
      </c>
      <c r="N314" s="5">
        <f t="shared" ca="1" si="39"/>
        <v>0</v>
      </c>
      <c r="O314" s="6">
        <f t="shared" ca="1" si="40"/>
        <v>0</v>
      </c>
      <c r="P314" s="5" cm="1">
        <f t="array" aca="1" ref="P314" ca="1">IF((INDIRECT($C314&amp;"!"&amp;"$D"&amp;$D314))="",,_xlfn.IFS(INDIRECT($C314&amp;"!"&amp;"$D"&amp;$D314)&gt;(2/3),INDIRECT($C314&amp;"!"&amp;"$E"&amp;$D314)-INDIRECT($C314&amp;"!"&amp;"$D"&amp;$D314),INDIRECT($C314&amp;"!"&amp;"$D"&amp;$D314)&lt;=(2/3),INDIRECT($C314&amp;"!"&amp;"$E"&amp;$D314)-Data!$H$4))+INDIRECT($C314&amp;"!"&amp;"$J"&amp;$D314)</f>
        <v>0</v>
      </c>
      <c r="Q314" s="4">
        <f t="shared" ca="1" si="41"/>
        <v>0</v>
      </c>
      <c r="R314" s="6">
        <f t="shared" ca="1" si="42"/>
        <v>0</v>
      </c>
      <c r="S314" s="4">
        <f ca="1">IF(VLOOKUP(A314,Data!B:E,4)&gt;=2,K314,N314+Q314)</f>
        <v>0</v>
      </c>
      <c r="T314" s="4">
        <f ca="1">IF(VLOOKUP(A314,Data!B:E,4)&gt;=2,,K314-N314-Q314)</f>
        <v>0</v>
      </c>
      <c r="V314" t="str">
        <f t="shared" ca="1" si="114"/>
        <v>Non</v>
      </c>
      <c r="W314" cm="1">
        <f t="array" aca="1" ref="W314" ca="1">_xlfn.IFS(AND(INDIRECT($C314&amp;"!"&amp;"$G"&amp;$D314)-INDIRECT($C314&amp;"!"&amp;"$F"&amp;$D314)&lt;0.5,INDIRECT($C314&amp;"!"&amp;"$G"&amp;$D314)=1,INDIRECT($C315&amp;"!"&amp;"$F"&amp;$D315)=0),0,AND(INDIRECT($C313&amp;"!"&amp;"$G"&amp;$D313)-INDIRECT($C313&amp;"!"&amp;"$F"&amp;$D313)&lt;0.5,INDIRECT($C313&amp;"!"&amp;"$G"&amp;$D313)=1,INDIRECT($C314&amp;"!"&amp;"$F"&amp;$D314)=0),INDIRECT($C313&amp;"!"&amp;"$F"&amp;$D313),AND(INDIRECT($C313&amp;"!"&amp;"$G"&amp;$D313)-INDIRECT($C313&amp;"!"&amp;"$F"&amp;$D313)&lt;=0.5,INDIRECT($C313&amp;"!"&amp;"$G"&amp;$D313)=1,INDIRECT($C314&amp;"!"&amp;"$F"&amp;$D314)=0),Calculs!X313,AND(INDIRECT($C314&amp;"!"&amp;"$F"&amp;$D314)=0,INDIRECT($C313&amp;"!"&amp;"$G"&amp;$D313)=1),AH313,TRUE,INDIRECT($C314&amp;"!"&amp;"$F"&amp;$D314))</f>
        <v>0</v>
      </c>
      <c r="X314" cm="1">
        <f t="array" aca="1" ref="X314" ca="1">IF(AND(INDIRECT($C314&amp;"!"&amp;"$G"&amp;$D314)-INDIRECT($C314&amp;"!"&amp;"$F"&amp;$D314)&lt;0.5,INDIRECT($C314&amp;"!"&amp;"$G"&amp;$D314)=1,INDIRECT($C315&amp;"!"&amp;"$F"&amp;$D315)=0),0,IF(OR(INDIRECT($C314&amp;"!"&amp;"$G"&amp;$D314)=1,AND(INDIRECT($C314&amp;"!"&amp;"$G"&amp;$D314)&lt;&gt;1,INDIRECT($C314&amp;"!"&amp;"$G"&amp;$D314)&gt;Calculs!W314+0.5)),Calculs!W314+0.5,INDIRECT($C314&amp;"!"&amp;"$G"&amp;$D314)+ROUND(W314,0)))</f>
        <v>0</v>
      </c>
      <c r="Y314">
        <f t="shared" ca="1" si="115"/>
        <v>0</v>
      </c>
      <c r="Z314" cm="1">
        <f t="array" aca="1" ref="Z314" ca="1">IF(AND(W314=INT(W314),INDIRECT($C314&amp;"!"&amp;"$F"&amp;$D314)&lt;&gt;""),W314+1,ROUNDUP(W314,0))</f>
        <v>0</v>
      </c>
      <c r="AA314">
        <f t="shared" ca="1" si="116"/>
        <v>0</v>
      </c>
      <c r="AB314" t="str">
        <f t="shared" ca="1" si="117"/>
        <v>Oui</v>
      </c>
      <c r="AC314">
        <f t="shared" ca="1" si="118"/>
        <v>0</v>
      </c>
      <c r="AD314" t="str">
        <f t="shared" ca="1" si="110"/>
        <v>Oui</v>
      </c>
      <c r="AE314" t="str">
        <f t="shared" ca="1" si="119"/>
        <v/>
      </c>
      <c r="AF314" t="str">
        <f t="shared" ca="1" si="120"/>
        <v>Non</v>
      </c>
      <c r="AG314" cm="1">
        <f t="array" aca="1" ref="AG314" ca="1">IF(INDIRECT($C314&amp;"!"&amp;"$G"&amp;$D314)-INDIRECT($C314&amp;"!"&amp;"$F"&amp;$D314)&lt;=0.5,0,IF(AND(INDIRECT($C314&amp;"!"&amp;"$F"&amp;$D314)=0,INDIRECT($C313&amp;"!"&amp;"$G"&amp;$D313)=1),X314,INDIRECT($C314&amp;"!"&amp;"$F"&amp;$D314)))</f>
        <v>0</v>
      </c>
      <c r="AH314" cm="1">
        <f t="array" aca="1" ref="AH314" ca="1">IF(INDIRECT($C314&amp;"!"&amp;"$G"&amp;$D314)-INDIRECT($C314&amp;"!"&amp;"$F"&amp;$D314)&lt;=0.5,0,IF(OR(INDIRECT($C314&amp;"!"&amp;"$G"&amp;$D314)=1,AND(INDIRECT($C314&amp;"!"&amp;"$G"&amp;$D314)&lt;&gt;1,INDIRECT($C314&amp;"!"&amp;"$G"&amp;$D314)&gt;Calculs!AG314+0.5)),Calculs!AG314+0.5,INDIRECT($C314&amp;"!"&amp;"$G"&amp;$D314)+ROUND(AG314,0)))</f>
        <v>0</v>
      </c>
      <c r="AI314">
        <f t="shared" ca="1" si="121"/>
        <v>0</v>
      </c>
      <c r="AJ314" cm="1">
        <f t="array" aca="1" ref="AJ314" ca="1">IF(AND(AG314=INT(AG314),INDIRECT($C314&amp;"!"&amp;"$F"&amp;$D314)&lt;&gt;""),AG314+1,ROUNDUP(AG314,0))</f>
        <v>0</v>
      </c>
      <c r="AK314">
        <f t="shared" ca="1" si="122"/>
        <v>0</v>
      </c>
      <c r="AL314" t="str">
        <f t="shared" ca="1" si="123"/>
        <v>Oui</v>
      </c>
      <c r="AM314">
        <f t="shared" ca="1" si="124"/>
        <v>0</v>
      </c>
      <c r="AN314" t="str">
        <f t="shared" ca="1" si="111"/>
        <v>Oui</v>
      </c>
      <c r="AO314" t="str">
        <f t="shared" ca="1" si="125"/>
        <v/>
      </c>
    </row>
    <row r="315" spans="1:41" x14ac:dyDescent="0.25">
      <c r="A315">
        <v>313</v>
      </c>
      <c r="B315">
        <f ca="1">Data!E315</f>
        <v>1</v>
      </c>
      <c r="C315" t="s">
        <v>247</v>
      </c>
      <c r="D315">
        <v>14</v>
      </c>
      <c r="E315" t="str">
        <f t="shared" ca="1" si="37"/>
        <v>Non</v>
      </c>
      <c r="F315" t="str">
        <f ca="1">IF(Data!$D315&gt;=3,"Oui","Non")</f>
        <v>Non</v>
      </c>
      <c r="G315" s="4" t="str" cm="1">
        <f t="array" aca="1" ref="G315" ca="1">IF(OR(AND(Data!$E315=4,ISBLANK(INDIRECT($C315&amp;"!"&amp;"$D"&amp;$D315&amp;":$I"&amp;$D315))),$E315="Oui"),_xlfn.SWITCH(Informations!$E$10,"Oui",0.5,"Non",0.4,"Erreur"),"NA")</f>
        <v>NA</v>
      </c>
      <c r="H315" s="14" cm="1">
        <f t="array" aca="1" ref="H315" ca="1">_xlfn.SWITCH($G315,"NA",(INDIRECT($C315&amp;"!"&amp;"$E"&amp;$D315))-(INDIRECT($C315&amp;"!"&amp;"$D"&amp;$D315)),0.4,$G315,0.5,$G315,"Erreur","Erreur","Erreur")</f>
        <v>0</v>
      </c>
      <c r="I315" cm="1">
        <f t="array" aca="1" ref="I315" ca="1">IF($G315="NA",INDIRECT($C315&amp;"!"&amp;"$H"&amp;$D315)+INDIRECT($C315&amp;"!"&amp;"$I"&amp;$D315)+INDIRECT($C315&amp;"!"&amp;"$J"&amp;$D315),0)</f>
        <v>0</v>
      </c>
      <c r="J315" cm="1">
        <f t="array" aca="1" ref="J315" ca="1">IF($G315="NA",(INDIRECT($C315&amp;"!"&amp;"$K"&amp;$D315)),0)</f>
        <v>0</v>
      </c>
      <c r="K315" s="4">
        <f t="shared" ca="1" si="113"/>
        <v>0</v>
      </c>
      <c r="L315" s="3">
        <f t="shared" ca="1" si="38"/>
        <v>0</v>
      </c>
      <c r="M315" s="5" cm="1">
        <f t="array" aca="1" ref="M315" ca="1">IF((INDIRECT($C315&amp;"!"&amp;"$D"&amp;$D315))="",,_xlfn.IFS(INDIRECT($C315&amp;"!"&amp;"$E"&amp;$D315)&lt;(1/3),INDIRECT($C315&amp;"!"&amp;"$E"&amp;$D315)-INDIRECT($C315&amp;"!"&amp;"$D"&amp;$D315),INDIRECT($C315&amp;"!"&amp;"$E"&amp;$D315)&gt;=(1/3),Data!$H$3-(INDIRECT($C315&amp;"!"&amp;"$D"&amp;$D315))))+INDIRECT($C315&amp;"!"&amp;"$H"&amp;$D315)</f>
        <v>0</v>
      </c>
      <c r="N315" s="5">
        <f t="shared" ca="1" si="39"/>
        <v>0</v>
      </c>
      <c r="O315" s="6">
        <f t="shared" ca="1" si="40"/>
        <v>0</v>
      </c>
      <c r="P315" s="5" cm="1">
        <f t="array" aca="1" ref="P315" ca="1">IF((INDIRECT($C315&amp;"!"&amp;"$D"&amp;$D315))="",,_xlfn.IFS(INDIRECT($C315&amp;"!"&amp;"$D"&amp;$D315)&gt;(2/3),INDIRECT($C315&amp;"!"&amp;"$E"&amp;$D315)-INDIRECT($C315&amp;"!"&amp;"$D"&amp;$D315),INDIRECT($C315&amp;"!"&amp;"$D"&amp;$D315)&lt;=(2/3),INDIRECT($C315&amp;"!"&amp;"$E"&amp;$D315)-Data!$H$4))+INDIRECT($C315&amp;"!"&amp;"$J"&amp;$D315)</f>
        <v>0</v>
      </c>
      <c r="Q315" s="4">
        <f t="shared" ca="1" si="41"/>
        <v>0</v>
      </c>
      <c r="R315" s="6">
        <f t="shared" ca="1" si="42"/>
        <v>0</v>
      </c>
      <c r="S315" s="4">
        <f ca="1">IF(VLOOKUP(A315,Data!B:E,4)&gt;=2,K315,N315+Q315)</f>
        <v>0</v>
      </c>
      <c r="T315" s="4">
        <f ca="1">IF(VLOOKUP(A315,Data!B:E,4)&gt;=2,,K315-N315-Q315)</f>
        <v>0</v>
      </c>
      <c r="V315" t="str">
        <f t="shared" ca="1" si="114"/>
        <v>Non</v>
      </c>
      <c r="W315" cm="1">
        <f t="array" aca="1" ref="W315" ca="1">_xlfn.IFS(AND(INDIRECT($C315&amp;"!"&amp;"$G"&amp;$D315)-INDIRECT($C315&amp;"!"&amp;"$F"&amp;$D315)&lt;0.5,INDIRECT($C315&amp;"!"&amp;"$G"&amp;$D315)=1,INDIRECT($C316&amp;"!"&amp;"$F"&amp;$D316)=0),0,AND(INDIRECT($C314&amp;"!"&amp;"$G"&amp;$D314)-INDIRECT($C314&amp;"!"&amp;"$F"&amp;$D314)&lt;0.5,INDIRECT($C314&amp;"!"&amp;"$G"&amp;$D314)=1,INDIRECT($C315&amp;"!"&amp;"$F"&amp;$D315)=0),INDIRECT($C314&amp;"!"&amp;"$F"&amp;$D314),AND(INDIRECT($C314&amp;"!"&amp;"$G"&amp;$D314)-INDIRECT($C314&amp;"!"&amp;"$F"&amp;$D314)&lt;=0.5,INDIRECT($C314&amp;"!"&amp;"$G"&amp;$D314)=1,INDIRECT($C315&amp;"!"&amp;"$F"&amp;$D315)=0),Calculs!X314,AND(INDIRECT($C315&amp;"!"&amp;"$F"&amp;$D315)=0,INDIRECT($C314&amp;"!"&amp;"$G"&amp;$D314)=1),AH314,TRUE,INDIRECT($C315&amp;"!"&amp;"$F"&amp;$D315))</f>
        <v>0</v>
      </c>
      <c r="X315" cm="1">
        <f t="array" aca="1" ref="X315" ca="1">IF(AND(INDIRECT($C315&amp;"!"&amp;"$G"&amp;$D315)-INDIRECT($C315&amp;"!"&amp;"$F"&amp;$D315)&lt;0.5,INDIRECT($C315&amp;"!"&amp;"$G"&amp;$D315)=1,INDIRECT($C316&amp;"!"&amp;"$F"&amp;$D316)=0),0,IF(OR(INDIRECT($C315&amp;"!"&amp;"$G"&amp;$D315)=1,AND(INDIRECT($C315&amp;"!"&amp;"$G"&amp;$D315)&lt;&gt;1,INDIRECT($C315&amp;"!"&amp;"$G"&amp;$D315)&gt;Calculs!W315+0.5)),Calculs!W315+0.5,INDIRECT($C315&amp;"!"&amp;"$G"&amp;$D315)+ROUND(W315,0)))</f>
        <v>0</v>
      </c>
      <c r="Y315">
        <f t="shared" ca="1" si="115"/>
        <v>0</v>
      </c>
      <c r="Z315" cm="1">
        <f t="array" aca="1" ref="Z315" ca="1">IF(AND(W315=INT(W315),INDIRECT($C315&amp;"!"&amp;"$F"&amp;$D315)&lt;&gt;""),W315+1,ROUNDUP(W315,0))</f>
        <v>0</v>
      </c>
      <c r="AA315">
        <f t="shared" ca="1" si="116"/>
        <v>0</v>
      </c>
      <c r="AB315" t="str">
        <f t="shared" ca="1" si="117"/>
        <v>Oui</v>
      </c>
      <c r="AC315">
        <f t="shared" ca="1" si="118"/>
        <v>0</v>
      </c>
      <c r="AD315" t="str">
        <f t="shared" ca="1" si="110"/>
        <v>Oui</v>
      </c>
      <c r="AE315" t="str">
        <f t="shared" ca="1" si="119"/>
        <v/>
      </c>
      <c r="AF315" t="str">
        <f t="shared" ca="1" si="120"/>
        <v>Non</v>
      </c>
      <c r="AG315" cm="1">
        <f t="array" aca="1" ref="AG315" ca="1">IF(INDIRECT($C315&amp;"!"&amp;"$G"&amp;$D315)-INDIRECT($C315&amp;"!"&amp;"$F"&amp;$D315)&lt;=0.5,0,IF(AND(INDIRECT($C315&amp;"!"&amp;"$F"&amp;$D315)=0,INDIRECT($C314&amp;"!"&amp;"$G"&amp;$D314)=1),X315,INDIRECT($C315&amp;"!"&amp;"$F"&amp;$D315)))</f>
        <v>0</v>
      </c>
      <c r="AH315" cm="1">
        <f t="array" aca="1" ref="AH315" ca="1">IF(INDIRECT($C315&amp;"!"&amp;"$G"&amp;$D315)-INDIRECT($C315&amp;"!"&amp;"$F"&amp;$D315)&lt;=0.5,0,IF(OR(INDIRECT($C315&amp;"!"&amp;"$G"&amp;$D315)=1,AND(INDIRECT($C315&amp;"!"&amp;"$G"&amp;$D315)&lt;&gt;1,INDIRECT($C315&amp;"!"&amp;"$G"&amp;$D315)&gt;Calculs!AG315+0.5)),Calculs!AG315+0.5,INDIRECT($C315&amp;"!"&amp;"$G"&amp;$D315)+ROUND(AG315,0)))</f>
        <v>0</v>
      </c>
      <c r="AI315">
        <f t="shared" ca="1" si="121"/>
        <v>0</v>
      </c>
      <c r="AJ315" cm="1">
        <f t="array" aca="1" ref="AJ315" ca="1">IF(AND(AG315=INT(AG315),INDIRECT($C315&amp;"!"&amp;"$F"&amp;$D315)&lt;&gt;""),AG315+1,ROUNDUP(AG315,0))</f>
        <v>0</v>
      </c>
      <c r="AK315">
        <f t="shared" ca="1" si="122"/>
        <v>0</v>
      </c>
      <c r="AL315" t="str">
        <f t="shared" ca="1" si="123"/>
        <v>Oui</v>
      </c>
      <c r="AM315">
        <f t="shared" ca="1" si="124"/>
        <v>0</v>
      </c>
      <c r="AN315" t="str">
        <f t="shared" ca="1" si="111"/>
        <v>Oui</v>
      </c>
      <c r="AO315" t="str">
        <f t="shared" ca="1" si="125"/>
        <v/>
      </c>
    </row>
    <row r="316" spans="1:41" x14ac:dyDescent="0.25">
      <c r="A316">
        <v>314</v>
      </c>
      <c r="B316">
        <f ca="1">Data!E316</f>
        <v>1</v>
      </c>
      <c r="C316" t="s">
        <v>247</v>
      </c>
      <c r="D316">
        <v>15</v>
      </c>
      <c r="E316" t="str">
        <f t="shared" ca="1" si="37"/>
        <v>Non</v>
      </c>
      <c r="F316" t="str">
        <f ca="1">IF(Data!$D316&gt;=3,"Oui","Non")</f>
        <v>Non</v>
      </c>
      <c r="G316" s="4" t="str" cm="1">
        <f t="array" aca="1" ref="G316" ca="1">IF(OR(AND(Data!$E316=4,ISBLANK(INDIRECT($C316&amp;"!"&amp;"$D"&amp;$D316&amp;":$I"&amp;$D316))),$E316="Oui"),_xlfn.SWITCH(Informations!$E$10,"Oui",0.5,"Non",0.4,"Erreur"),"NA")</f>
        <v>NA</v>
      </c>
      <c r="H316" s="14" cm="1">
        <f t="array" aca="1" ref="H316" ca="1">_xlfn.SWITCH($G316,"NA",(INDIRECT($C316&amp;"!"&amp;"$E"&amp;$D316))-(INDIRECT($C316&amp;"!"&amp;"$D"&amp;$D316)),0.4,$G316,0.5,$G316,"Erreur","Erreur","Erreur")</f>
        <v>0</v>
      </c>
      <c r="I316" cm="1">
        <f t="array" aca="1" ref="I316" ca="1">IF($G316="NA",INDIRECT($C316&amp;"!"&amp;"$H"&amp;$D316)+INDIRECT($C316&amp;"!"&amp;"$I"&amp;$D316)+INDIRECT($C316&amp;"!"&amp;"$J"&amp;$D316),0)</f>
        <v>0</v>
      </c>
      <c r="J316" cm="1">
        <f t="array" aca="1" ref="J316" ca="1">IF($G316="NA",(INDIRECT($C316&amp;"!"&amp;"$K"&amp;$D316)),0)</f>
        <v>0</v>
      </c>
      <c r="K316" s="4">
        <f t="shared" ca="1" si="113"/>
        <v>0</v>
      </c>
      <c r="L316" s="3">
        <f t="shared" ca="1" si="38"/>
        <v>0</v>
      </c>
      <c r="M316" s="5" cm="1">
        <f t="array" aca="1" ref="M316" ca="1">IF((INDIRECT($C316&amp;"!"&amp;"$D"&amp;$D316))="",,_xlfn.IFS(INDIRECT($C316&amp;"!"&amp;"$E"&amp;$D316)&lt;(1/3),INDIRECT($C316&amp;"!"&amp;"$E"&amp;$D316)-INDIRECT($C316&amp;"!"&amp;"$D"&amp;$D316),INDIRECT($C316&amp;"!"&amp;"$E"&amp;$D316)&gt;=(1/3),Data!$H$3-(INDIRECT($C316&amp;"!"&amp;"$D"&amp;$D316))))+INDIRECT($C316&amp;"!"&amp;"$H"&amp;$D316)</f>
        <v>0</v>
      </c>
      <c r="N316" s="5">
        <f t="shared" ca="1" si="39"/>
        <v>0</v>
      </c>
      <c r="O316" s="6">
        <f t="shared" ca="1" si="40"/>
        <v>0</v>
      </c>
      <c r="P316" s="5" cm="1">
        <f t="array" aca="1" ref="P316" ca="1">IF((INDIRECT($C316&amp;"!"&amp;"$D"&amp;$D316))="",,_xlfn.IFS(INDIRECT($C316&amp;"!"&amp;"$D"&amp;$D316)&gt;(2/3),INDIRECT($C316&amp;"!"&amp;"$E"&amp;$D316)-INDIRECT($C316&amp;"!"&amp;"$D"&amp;$D316),INDIRECT($C316&amp;"!"&amp;"$D"&amp;$D316)&lt;=(2/3),INDIRECT($C316&amp;"!"&amp;"$E"&amp;$D316)-Data!$H$4))+INDIRECT($C316&amp;"!"&amp;"$J"&amp;$D316)</f>
        <v>0</v>
      </c>
      <c r="Q316" s="4">
        <f t="shared" ca="1" si="41"/>
        <v>0</v>
      </c>
      <c r="R316" s="6">
        <f t="shared" ca="1" si="42"/>
        <v>0</v>
      </c>
      <c r="S316" s="4">
        <f ca="1">IF(VLOOKUP(A316,Data!B:E,4)&gt;=2,K316,N316+Q316)</f>
        <v>0</v>
      </c>
      <c r="T316" s="4">
        <f ca="1">IF(VLOOKUP(A316,Data!B:E,4)&gt;=2,,K316-N316-Q316)</f>
        <v>0</v>
      </c>
      <c r="V316" t="str">
        <f t="shared" ca="1" si="114"/>
        <v>Non</v>
      </c>
      <c r="W316" cm="1">
        <f t="array" aca="1" ref="W316" ca="1">_xlfn.IFS(AND(INDIRECT($C316&amp;"!"&amp;"$G"&amp;$D316)-INDIRECT($C316&amp;"!"&amp;"$F"&amp;$D316)&lt;0.5,INDIRECT($C316&amp;"!"&amp;"$G"&amp;$D316)=1,INDIRECT($C317&amp;"!"&amp;"$F"&amp;$D317)=0),0,AND(INDIRECT($C315&amp;"!"&amp;"$G"&amp;$D315)-INDIRECT($C315&amp;"!"&amp;"$F"&amp;$D315)&lt;0.5,INDIRECT($C315&amp;"!"&amp;"$G"&amp;$D315)=1,INDIRECT($C316&amp;"!"&amp;"$F"&amp;$D316)=0),INDIRECT($C315&amp;"!"&amp;"$F"&amp;$D315),AND(INDIRECT($C315&amp;"!"&amp;"$G"&amp;$D315)-INDIRECT($C315&amp;"!"&amp;"$F"&amp;$D315)&lt;=0.5,INDIRECT($C315&amp;"!"&amp;"$G"&amp;$D315)=1,INDIRECT($C316&amp;"!"&amp;"$F"&amp;$D316)=0),Calculs!X315,AND(INDIRECT($C316&amp;"!"&amp;"$F"&amp;$D316)=0,INDIRECT($C315&amp;"!"&amp;"$G"&amp;$D315)=1),AH315,TRUE,INDIRECT($C316&amp;"!"&amp;"$F"&amp;$D316))</f>
        <v>0</v>
      </c>
      <c r="X316" cm="1">
        <f t="array" aca="1" ref="X316" ca="1">IF(AND(INDIRECT($C316&amp;"!"&amp;"$G"&amp;$D316)-INDIRECT($C316&amp;"!"&amp;"$F"&amp;$D316)&lt;0.5,INDIRECT($C316&amp;"!"&amp;"$G"&amp;$D316)=1,INDIRECT($C317&amp;"!"&amp;"$F"&amp;$D317)=0),0,IF(OR(INDIRECT($C316&amp;"!"&amp;"$G"&amp;$D316)=1,AND(INDIRECT($C316&amp;"!"&amp;"$G"&amp;$D316)&lt;&gt;1,INDIRECT($C316&amp;"!"&amp;"$G"&amp;$D316)&gt;Calculs!W316+0.5)),Calculs!W316+0.5,INDIRECT($C316&amp;"!"&amp;"$G"&amp;$D316)+ROUND(W316,0)))</f>
        <v>0</v>
      </c>
      <c r="Y316">
        <f t="shared" ca="1" si="115"/>
        <v>0</v>
      </c>
      <c r="Z316" cm="1">
        <f t="array" aca="1" ref="Z316" ca="1">IF(AND(W316=INT(W316),INDIRECT($C316&amp;"!"&amp;"$F"&amp;$D316)&lt;&gt;""),W316+1,ROUNDUP(W316,0))</f>
        <v>0</v>
      </c>
      <c r="AA316">
        <f t="shared" ca="1" si="116"/>
        <v>0</v>
      </c>
      <c r="AB316" t="str">
        <f t="shared" ca="1" si="117"/>
        <v>Oui</v>
      </c>
      <c r="AC316">
        <f t="shared" ca="1" si="118"/>
        <v>0</v>
      </c>
      <c r="AD316" t="str">
        <f t="shared" ca="1" si="110"/>
        <v>Oui</v>
      </c>
      <c r="AE316" t="str">
        <f t="shared" ca="1" si="119"/>
        <v/>
      </c>
      <c r="AF316" t="str">
        <f t="shared" ca="1" si="120"/>
        <v>Non</v>
      </c>
      <c r="AG316" cm="1">
        <f t="array" aca="1" ref="AG316" ca="1">IF(INDIRECT($C316&amp;"!"&amp;"$G"&amp;$D316)-INDIRECT($C316&amp;"!"&amp;"$F"&amp;$D316)&lt;=0.5,0,IF(AND(INDIRECT($C316&amp;"!"&amp;"$F"&amp;$D316)=0,INDIRECT($C315&amp;"!"&amp;"$G"&amp;$D315)=1),X316,INDIRECT($C316&amp;"!"&amp;"$F"&amp;$D316)))</f>
        <v>0</v>
      </c>
      <c r="AH316" cm="1">
        <f t="array" aca="1" ref="AH316" ca="1">IF(INDIRECT($C316&amp;"!"&amp;"$G"&amp;$D316)-INDIRECT($C316&amp;"!"&amp;"$F"&amp;$D316)&lt;=0.5,0,IF(OR(INDIRECT($C316&amp;"!"&amp;"$G"&amp;$D316)=1,AND(INDIRECT($C316&amp;"!"&amp;"$G"&amp;$D316)&lt;&gt;1,INDIRECT($C316&amp;"!"&amp;"$G"&amp;$D316)&gt;Calculs!AG316+0.5)),Calculs!AG316+0.5,INDIRECT($C316&amp;"!"&amp;"$G"&amp;$D316)+ROUND(AG316,0)))</f>
        <v>0</v>
      </c>
      <c r="AI316">
        <f t="shared" ca="1" si="121"/>
        <v>0</v>
      </c>
      <c r="AJ316" cm="1">
        <f t="array" aca="1" ref="AJ316" ca="1">IF(AND(AG316=INT(AG316),INDIRECT($C316&amp;"!"&amp;"$F"&amp;$D316)&lt;&gt;""),AG316+1,ROUNDUP(AG316,0))</f>
        <v>0</v>
      </c>
      <c r="AK316">
        <f t="shared" ca="1" si="122"/>
        <v>0</v>
      </c>
      <c r="AL316" t="str">
        <f t="shared" ca="1" si="123"/>
        <v>Oui</v>
      </c>
      <c r="AM316">
        <f t="shared" ca="1" si="124"/>
        <v>0</v>
      </c>
      <c r="AN316" t="str">
        <f t="shared" ca="1" si="111"/>
        <v>Oui</v>
      </c>
      <c r="AO316" t="str">
        <f t="shared" ca="1" si="125"/>
        <v/>
      </c>
    </row>
    <row r="317" spans="1:41" x14ac:dyDescent="0.25">
      <c r="A317">
        <v>315</v>
      </c>
      <c r="B317">
        <f ca="1">Data!E317</f>
        <v>2</v>
      </c>
      <c r="C317" t="s">
        <v>247</v>
      </c>
      <c r="D317">
        <v>16</v>
      </c>
      <c r="E317" t="str">
        <f t="shared" ca="1" si="37"/>
        <v>Non</v>
      </c>
      <c r="F317" t="str">
        <f ca="1">IF(Data!$D317&gt;=3,"Oui","Non")</f>
        <v>Non</v>
      </c>
      <c r="G317" s="4" t="str" cm="1">
        <f t="array" aca="1" ref="G317" ca="1">IF(OR(AND(Data!$E317=4,ISBLANK(INDIRECT($C317&amp;"!"&amp;"$D"&amp;$D317&amp;":$I"&amp;$D317))),$E317="Oui"),_xlfn.SWITCH(Informations!$E$10,"Oui",0.5,"Non",0.4,"Erreur"),"NA")</f>
        <v>NA</v>
      </c>
      <c r="H317" s="14" cm="1">
        <f t="array" aca="1" ref="H317" ca="1">_xlfn.SWITCH($G317,"NA",(INDIRECT($C317&amp;"!"&amp;"$E"&amp;$D317))-(INDIRECT($C317&amp;"!"&amp;"$D"&amp;$D317)),0.4,$G317,0.5,$G317,"Erreur","Erreur","Erreur")</f>
        <v>0</v>
      </c>
      <c r="I317" cm="1">
        <f t="array" aca="1" ref="I317" ca="1">IF($G317="NA",INDIRECT($C317&amp;"!"&amp;"$H"&amp;$D317)+INDIRECT($C317&amp;"!"&amp;"$I"&amp;$D317)+INDIRECT($C317&amp;"!"&amp;"$J"&amp;$D317),0)</f>
        <v>0</v>
      </c>
      <c r="J317" cm="1">
        <f t="array" aca="1" ref="J317" ca="1">IF($G317="NA",(INDIRECT($C317&amp;"!"&amp;"$K"&amp;$D317)),0)</f>
        <v>0</v>
      </c>
      <c r="K317" s="4">
        <f t="shared" ca="1" si="113"/>
        <v>0</v>
      </c>
      <c r="L317" s="3">
        <f t="shared" ca="1" si="38"/>
        <v>0</v>
      </c>
      <c r="M317" s="5" cm="1">
        <f t="array" aca="1" ref="M317" ca="1">IF((INDIRECT($C317&amp;"!"&amp;"$D"&amp;$D317))="",,_xlfn.IFS(INDIRECT($C317&amp;"!"&amp;"$E"&amp;$D317)&lt;(1/3),INDIRECT($C317&amp;"!"&amp;"$E"&amp;$D317)-INDIRECT($C317&amp;"!"&amp;"$D"&amp;$D317),INDIRECT($C317&amp;"!"&amp;"$E"&amp;$D317)&gt;=(1/3),Data!$H$3-(INDIRECT($C317&amp;"!"&amp;"$D"&amp;$D317))))+INDIRECT($C317&amp;"!"&amp;"$H"&amp;$D317)</f>
        <v>0</v>
      </c>
      <c r="N317" s="5">
        <f t="shared" ca="1" si="39"/>
        <v>0</v>
      </c>
      <c r="O317" s="6">
        <f t="shared" ca="1" si="40"/>
        <v>0</v>
      </c>
      <c r="P317" s="5" cm="1">
        <f t="array" aca="1" ref="P317" ca="1">IF((INDIRECT($C317&amp;"!"&amp;"$D"&amp;$D317))="",,_xlfn.IFS(INDIRECT($C317&amp;"!"&amp;"$D"&amp;$D317)&gt;(2/3),INDIRECT($C317&amp;"!"&amp;"$E"&amp;$D317)-INDIRECT($C317&amp;"!"&amp;"$D"&amp;$D317),INDIRECT($C317&amp;"!"&amp;"$D"&amp;$D317)&lt;=(2/3),INDIRECT($C317&amp;"!"&amp;"$E"&amp;$D317)-Data!$H$4))+INDIRECT($C317&amp;"!"&amp;"$J"&amp;$D317)</f>
        <v>0</v>
      </c>
      <c r="Q317" s="4">
        <f t="shared" ca="1" si="41"/>
        <v>0</v>
      </c>
      <c r="R317" s="6">
        <f t="shared" ca="1" si="42"/>
        <v>0</v>
      </c>
      <c r="S317" s="4">
        <f ca="1">IF(VLOOKUP(A317,Data!B:E,4)&gt;=2,K317,N317+Q317)</f>
        <v>0</v>
      </c>
      <c r="T317" s="4">
        <f ca="1">IF(VLOOKUP(A317,Data!B:E,4)&gt;=2,,K317-N317-Q317)</f>
        <v>0</v>
      </c>
      <c r="V317" t="str">
        <f t="shared" ca="1" si="114"/>
        <v>Non</v>
      </c>
      <c r="W317" cm="1">
        <f t="array" aca="1" ref="W317" ca="1">_xlfn.IFS(AND(INDIRECT($C317&amp;"!"&amp;"$G"&amp;$D317)-INDIRECT($C317&amp;"!"&amp;"$F"&amp;$D317)&lt;0.5,INDIRECT($C317&amp;"!"&amp;"$G"&amp;$D317)=1,INDIRECT($C318&amp;"!"&amp;"$F"&amp;$D318)=0),0,AND(INDIRECT($C316&amp;"!"&amp;"$G"&amp;$D316)-INDIRECT($C316&amp;"!"&amp;"$F"&amp;$D316)&lt;0.5,INDIRECT($C316&amp;"!"&amp;"$G"&amp;$D316)=1,INDIRECT($C317&amp;"!"&amp;"$F"&amp;$D317)=0),INDIRECT($C316&amp;"!"&amp;"$F"&amp;$D316),AND(INDIRECT($C316&amp;"!"&amp;"$G"&amp;$D316)-INDIRECT($C316&amp;"!"&amp;"$F"&amp;$D316)&lt;=0.5,INDIRECT($C316&amp;"!"&amp;"$G"&amp;$D316)=1,INDIRECT($C317&amp;"!"&amp;"$F"&amp;$D317)=0),Calculs!X316,AND(INDIRECT($C317&amp;"!"&amp;"$F"&amp;$D317)=0,INDIRECT($C316&amp;"!"&amp;"$G"&amp;$D316)=1),AH316,TRUE,INDIRECT($C317&amp;"!"&amp;"$F"&amp;$D317))</f>
        <v>0</v>
      </c>
      <c r="X317" cm="1">
        <f t="array" aca="1" ref="X317" ca="1">IF(AND(INDIRECT($C317&amp;"!"&amp;"$G"&amp;$D317)-INDIRECT($C317&amp;"!"&amp;"$F"&amp;$D317)&lt;0.5,INDIRECT($C317&amp;"!"&amp;"$G"&amp;$D317)=1,INDIRECT($C318&amp;"!"&amp;"$F"&amp;$D318)=0),0,IF(OR(INDIRECT($C317&amp;"!"&amp;"$G"&amp;$D317)=1,AND(INDIRECT($C317&amp;"!"&amp;"$G"&amp;$D317)&lt;&gt;1,INDIRECT($C317&amp;"!"&amp;"$G"&amp;$D317)&gt;Calculs!W317+0.5)),Calculs!W317+0.5,INDIRECT($C317&amp;"!"&amp;"$G"&amp;$D317)+ROUND(W317,0)))</f>
        <v>0</v>
      </c>
      <c r="Y317">
        <f t="shared" ca="1" si="115"/>
        <v>0</v>
      </c>
      <c r="Z317" cm="1">
        <f t="array" aca="1" ref="Z317" ca="1">IF(AND(W317=INT(W317),INDIRECT($C317&amp;"!"&amp;"$F"&amp;$D317)&lt;&gt;""),W317+1,ROUNDUP(W317,0))</f>
        <v>0</v>
      </c>
      <c r="AA317">
        <f t="shared" ca="1" si="116"/>
        <v>0</v>
      </c>
      <c r="AB317" t="str">
        <f t="shared" ca="1" si="117"/>
        <v>Oui</v>
      </c>
      <c r="AC317">
        <f t="shared" ca="1" si="118"/>
        <v>0</v>
      </c>
      <c r="AD317" t="str">
        <f t="shared" ref="AD317:AD365" ca="1" si="134">IF(OR(AC317&gt;=(20/24),AC317&lt;=(1/3)),"Oui","Non")</f>
        <v>Oui</v>
      </c>
      <c r="AE317" t="str">
        <f t="shared" ca="1" si="119"/>
        <v/>
      </c>
      <c r="AF317" t="str">
        <f t="shared" ca="1" si="120"/>
        <v>Non</v>
      </c>
      <c r="AG317" cm="1">
        <f t="array" aca="1" ref="AG317" ca="1">IF(INDIRECT($C317&amp;"!"&amp;"$G"&amp;$D317)-INDIRECT($C317&amp;"!"&amp;"$F"&amp;$D317)&lt;=0.5,0,IF(AND(INDIRECT($C317&amp;"!"&amp;"$F"&amp;$D317)=0,INDIRECT($C316&amp;"!"&amp;"$G"&amp;$D316)=1),X317,INDIRECT($C317&amp;"!"&amp;"$F"&amp;$D317)))</f>
        <v>0</v>
      </c>
      <c r="AH317" cm="1">
        <f t="array" aca="1" ref="AH317" ca="1">IF(INDIRECT($C317&amp;"!"&amp;"$G"&amp;$D317)-INDIRECT($C317&amp;"!"&amp;"$F"&amp;$D317)&lt;=0.5,0,IF(OR(INDIRECT($C317&amp;"!"&amp;"$G"&amp;$D317)=1,AND(INDIRECT($C317&amp;"!"&amp;"$G"&amp;$D317)&lt;&gt;1,INDIRECT($C317&amp;"!"&amp;"$G"&amp;$D317)&gt;Calculs!AG317+0.5)),Calculs!AG317+0.5,INDIRECT($C317&amp;"!"&amp;"$G"&amp;$D317)+ROUND(AG317,0)))</f>
        <v>0</v>
      </c>
      <c r="AI317">
        <f t="shared" ca="1" si="121"/>
        <v>0</v>
      </c>
      <c r="AJ317" cm="1">
        <f t="array" aca="1" ref="AJ317" ca="1">IF(AND(AG317=INT(AG317),INDIRECT($C317&amp;"!"&amp;"$F"&amp;$D317)&lt;&gt;""),AG317+1,ROUNDUP(AG317,0))</f>
        <v>0</v>
      </c>
      <c r="AK317">
        <f t="shared" ca="1" si="122"/>
        <v>0</v>
      </c>
      <c r="AL317" t="str">
        <f t="shared" ca="1" si="123"/>
        <v>Oui</v>
      </c>
      <c r="AM317">
        <f t="shared" ca="1" si="124"/>
        <v>0</v>
      </c>
      <c r="AN317" t="str">
        <f t="shared" ref="AN317:AN365" ca="1" si="135">IF(OR(AM317&gt;=(20/24),AM317&lt;=(1/3)),"Oui","Non")</f>
        <v>Oui</v>
      </c>
      <c r="AO317" t="str">
        <f t="shared" ca="1" si="125"/>
        <v/>
      </c>
    </row>
    <row r="318" spans="1:41" x14ac:dyDescent="0.25">
      <c r="A318">
        <v>316</v>
      </c>
      <c r="B318">
        <f ca="1">Data!E318</f>
        <v>3</v>
      </c>
      <c r="C318" t="s">
        <v>247</v>
      </c>
      <c r="D318">
        <v>17</v>
      </c>
      <c r="E318" t="str">
        <f t="shared" ca="1" si="37"/>
        <v>Non</v>
      </c>
      <c r="F318" t="str">
        <f ca="1">IF(Data!$D318&gt;=3,"Oui","Non")</f>
        <v>Non</v>
      </c>
      <c r="G318" s="4" t="str" cm="1">
        <f t="array" aca="1" ref="G318" ca="1">IF(OR(AND(Data!$E318=4,ISBLANK(INDIRECT($C318&amp;"!"&amp;"$D"&amp;$D318&amp;":$I"&amp;$D318))),$E318="Oui"),_xlfn.SWITCH(Informations!$E$10,"Oui",0.5,"Non",0.4,"Erreur"),"NA")</f>
        <v>NA</v>
      </c>
      <c r="H318" s="14" cm="1">
        <f t="array" aca="1" ref="H318" ca="1">_xlfn.SWITCH($G318,"NA",(INDIRECT($C318&amp;"!"&amp;"$E"&amp;$D318))-(INDIRECT($C318&amp;"!"&amp;"$D"&amp;$D318)),0.4,$G318,0.5,$G318,"Erreur","Erreur","Erreur")</f>
        <v>0</v>
      </c>
      <c r="I318" cm="1">
        <f t="array" aca="1" ref="I318" ca="1">IF($G318="NA",INDIRECT($C318&amp;"!"&amp;"$H"&amp;$D318)+INDIRECT($C318&amp;"!"&amp;"$I"&amp;$D318)+INDIRECT($C318&amp;"!"&amp;"$J"&amp;$D318),0)</f>
        <v>0</v>
      </c>
      <c r="J318" cm="1">
        <f t="array" aca="1" ref="J318" ca="1">IF($G318="NA",(INDIRECT($C318&amp;"!"&amp;"$K"&amp;$D318)),0)</f>
        <v>0</v>
      </c>
      <c r="K318" s="4">
        <f t="shared" ca="1" si="113"/>
        <v>0</v>
      </c>
      <c r="L318" s="3">
        <f t="shared" ca="1" si="38"/>
        <v>0</v>
      </c>
      <c r="M318" s="5" cm="1">
        <f t="array" aca="1" ref="M318" ca="1">IF((INDIRECT($C318&amp;"!"&amp;"$D"&amp;$D318))="",,_xlfn.IFS(INDIRECT($C318&amp;"!"&amp;"$E"&amp;$D318)&lt;(1/3),INDIRECT($C318&amp;"!"&amp;"$E"&amp;$D318)-INDIRECT($C318&amp;"!"&amp;"$D"&amp;$D318),INDIRECT($C318&amp;"!"&amp;"$E"&amp;$D318)&gt;=(1/3),Data!$H$3-(INDIRECT($C318&amp;"!"&amp;"$D"&amp;$D318))))+INDIRECT($C318&amp;"!"&amp;"$H"&amp;$D318)</f>
        <v>0</v>
      </c>
      <c r="N318" s="5">
        <f t="shared" ca="1" si="39"/>
        <v>0</v>
      </c>
      <c r="O318" s="6">
        <f t="shared" ca="1" si="40"/>
        <v>0</v>
      </c>
      <c r="P318" s="5" cm="1">
        <f t="array" aca="1" ref="P318" ca="1">IF((INDIRECT($C318&amp;"!"&amp;"$D"&amp;$D318))="",,_xlfn.IFS(INDIRECT($C318&amp;"!"&amp;"$D"&amp;$D318)&gt;(2/3),INDIRECT($C318&amp;"!"&amp;"$E"&amp;$D318)-INDIRECT($C318&amp;"!"&amp;"$D"&amp;$D318),INDIRECT($C318&amp;"!"&amp;"$D"&amp;$D318)&lt;=(2/3),INDIRECT($C318&amp;"!"&amp;"$E"&amp;$D318)-Data!$H$4))+INDIRECT($C318&amp;"!"&amp;"$J"&amp;$D318)</f>
        <v>0</v>
      </c>
      <c r="Q318" s="4">
        <f t="shared" ca="1" si="41"/>
        <v>0</v>
      </c>
      <c r="R318" s="6">
        <f t="shared" ca="1" si="42"/>
        <v>0</v>
      </c>
      <c r="S318" s="4">
        <f ca="1">IF(VLOOKUP(A318,Data!B:E,4)&gt;=2,K318,N318+Q318)</f>
        <v>0</v>
      </c>
      <c r="T318" s="4">
        <f ca="1">IF(VLOOKUP(A318,Data!B:E,4)&gt;=2,,K318-N318-Q318)</f>
        <v>0</v>
      </c>
      <c r="V318" t="str">
        <f t="shared" ca="1" si="114"/>
        <v>Non</v>
      </c>
      <c r="W318" cm="1">
        <f t="array" aca="1" ref="W318" ca="1">_xlfn.IFS(AND(INDIRECT($C318&amp;"!"&amp;"$G"&amp;$D318)-INDIRECT($C318&amp;"!"&amp;"$F"&amp;$D318)&lt;0.5,INDIRECT($C318&amp;"!"&amp;"$G"&amp;$D318)=1,INDIRECT($C319&amp;"!"&amp;"$F"&amp;$D319)=0),0,AND(INDIRECT($C317&amp;"!"&amp;"$G"&amp;$D317)-INDIRECT($C317&amp;"!"&amp;"$F"&amp;$D317)&lt;0.5,INDIRECT($C317&amp;"!"&amp;"$G"&amp;$D317)=1,INDIRECT($C318&amp;"!"&amp;"$F"&amp;$D318)=0),INDIRECT($C317&amp;"!"&amp;"$F"&amp;$D317),AND(INDIRECT($C317&amp;"!"&amp;"$G"&amp;$D317)-INDIRECT($C317&amp;"!"&amp;"$F"&amp;$D317)&lt;=0.5,INDIRECT($C317&amp;"!"&amp;"$G"&amp;$D317)=1,INDIRECT($C318&amp;"!"&amp;"$F"&amp;$D318)=0),Calculs!X317,AND(INDIRECT($C318&amp;"!"&amp;"$F"&amp;$D318)=0,INDIRECT($C317&amp;"!"&amp;"$G"&amp;$D317)=1),AH317,TRUE,INDIRECT($C318&amp;"!"&amp;"$F"&amp;$D318))</f>
        <v>0</v>
      </c>
      <c r="X318" cm="1">
        <f t="array" aca="1" ref="X318" ca="1">IF(AND(INDIRECT($C318&amp;"!"&amp;"$G"&amp;$D318)-INDIRECT($C318&amp;"!"&amp;"$F"&amp;$D318)&lt;0.5,INDIRECT($C318&amp;"!"&amp;"$G"&amp;$D318)=1,INDIRECT($C319&amp;"!"&amp;"$F"&amp;$D319)=0),0,IF(OR(INDIRECT($C318&amp;"!"&amp;"$G"&amp;$D318)=1,AND(INDIRECT($C318&amp;"!"&amp;"$G"&amp;$D318)&lt;&gt;1,INDIRECT($C318&amp;"!"&amp;"$G"&amp;$D318)&gt;Calculs!W318+0.5)),Calculs!W318+0.5,INDIRECT($C318&amp;"!"&amp;"$G"&amp;$D318)+ROUND(W318,0)))</f>
        <v>0</v>
      </c>
      <c r="Y318">
        <f t="shared" ca="1" si="115"/>
        <v>0</v>
      </c>
      <c r="Z318" cm="1">
        <f t="array" aca="1" ref="Z318" ca="1">IF(AND(W318=INT(W318),INDIRECT($C318&amp;"!"&amp;"$F"&amp;$D318)&lt;&gt;""),W318+1,ROUNDUP(W318,0))</f>
        <v>0</v>
      </c>
      <c r="AA318">
        <f t="shared" ca="1" si="116"/>
        <v>0</v>
      </c>
      <c r="AB318" t="str">
        <f t="shared" ca="1" si="117"/>
        <v>Oui</v>
      </c>
      <c r="AC318">
        <f t="shared" ca="1" si="118"/>
        <v>0</v>
      </c>
      <c r="AD318" t="str">
        <f t="shared" ca="1" si="134"/>
        <v>Oui</v>
      </c>
      <c r="AE318" t="str">
        <f t="shared" ca="1" si="119"/>
        <v/>
      </c>
      <c r="AF318" t="str">
        <f t="shared" ca="1" si="120"/>
        <v>Non</v>
      </c>
      <c r="AG318" cm="1">
        <f t="array" aca="1" ref="AG318" ca="1">IF(INDIRECT($C318&amp;"!"&amp;"$G"&amp;$D318)-INDIRECT($C318&amp;"!"&amp;"$F"&amp;$D318)&lt;=0.5,0,IF(AND(INDIRECT($C318&amp;"!"&amp;"$F"&amp;$D318)=0,INDIRECT($C317&amp;"!"&amp;"$G"&amp;$D317)=1),X318,INDIRECT($C318&amp;"!"&amp;"$F"&amp;$D318)))</f>
        <v>0</v>
      </c>
      <c r="AH318" cm="1">
        <f t="array" aca="1" ref="AH318" ca="1">IF(INDIRECT($C318&amp;"!"&amp;"$G"&amp;$D318)-INDIRECT($C318&amp;"!"&amp;"$F"&amp;$D318)&lt;=0.5,0,IF(OR(INDIRECT($C318&amp;"!"&amp;"$G"&amp;$D318)=1,AND(INDIRECT($C318&amp;"!"&amp;"$G"&amp;$D318)&lt;&gt;1,INDIRECT($C318&amp;"!"&amp;"$G"&amp;$D318)&gt;Calculs!AG318+0.5)),Calculs!AG318+0.5,INDIRECT($C318&amp;"!"&amp;"$G"&amp;$D318)+ROUND(AG318,0)))</f>
        <v>0</v>
      </c>
      <c r="AI318">
        <f t="shared" ca="1" si="121"/>
        <v>0</v>
      </c>
      <c r="AJ318" cm="1">
        <f t="array" aca="1" ref="AJ318" ca="1">IF(AND(AG318=INT(AG318),INDIRECT($C318&amp;"!"&amp;"$F"&amp;$D318)&lt;&gt;""),AG318+1,ROUNDUP(AG318,0))</f>
        <v>0</v>
      </c>
      <c r="AK318">
        <f t="shared" ca="1" si="122"/>
        <v>0</v>
      </c>
      <c r="AL318" t="str">
        <f t="shared" ca="1" si="123"/>
        <v>Oui</v>
      </c>
      <c r="AM318">
        <f t="shared" ca="1" si="124"/>
        <v>0</v>
      </c>
      <c r="AN318" t="str">
        <f t="shared" ca="1" si="135"/>
        <v>Oui</v>
      </c>
      <c r="AO318" t="str">
        <f t="shared" ca="1" si="125"/>
        <v/>
      </c>
    </row>
    <row r="319" spans="1:41" x14ac:dyDescent="0.25">
      <c r="A319">
        <v>317</v>
      </c>
      <c r="B319">
        <f ca="1">Data!E319</f>
        <v>4</v>
      </c>
      <c r="C319" t="s">
        <v>247</v>
      </c>
      <c r="D319">
        <v>18</v>
      </c>
      <c r="E319" t="str">
        <f t="shared" ca="1" si="37"/>
        <v>Non</v>
      </c>
      <c r="F319" t="str">
        <f ca="1">IF(Data!$D319&gt;=3,"Oui","Non")</f>
        <v>Oui</v>
      </c>
      <c r="G319" s="4" t="str" cm="1">
        <f t="array" aca="1" ref="G319" ca="1">IF(OR(AND(Data!$E319=4,ISBLANK(INDIRECT($C319&amp;"!"&amp;"$D"&amp;$D319&amp;":$I"&amp;$D319))),$E319="Oui"),_xlfn.SWITCH(Informations!$E$10,"Oui",0.5,"Non",0.4,"Erreur"),"NA")</f>
        <v>Erreur</v>
      </c>
      <c r="H319" s="14" t="str" cm="1">
        <f t="array" aca="1" ref="H319" ca="1">_xlfn.SWITCH($G319,"NA",(INDIRECT($C319&amp;"!"&amp;"$E"&amp;$D319))-(INDIRECT($C319&amp;"!"&amp;"$D"&amp;$D319)),0.4,$G319,0.5,$G319,"Erreur","Erreur","Erreur")</f>
        <v>Erreur</v>
      </c>
      <c r="I319" cm="1">
        <f t="array" aca="1" ref="I319" ca="1">IF($G319="NA",INDIRECT($C319&amp;"!"&amp;"$H"&amp;$D319)+INDIRECT($C319&amp;"!"&amp;"$I"&amp;$D319)+INDIRECT($C319&amp;"!"&amp;"$J"&amp;$D319),0)</f>
        <v>0</v>
      </c>
      <c r="J319" cm="1">
        <f t="array" aca="1" ref="J319" ca="1">IF($G319="NA",(INDIRECT($C319&amp;"!"&amp;"$K"&amp;$D319)),0)</f>
        <v>0</v>
      </c>
      <c r="K319" s="4">
        <f t="shared" ca="1" si="113"/>
        <v>0</v>
      </c>
      <c r="L319" s="3">
        <f t="shared" ca="1" si="38"/>
        <v>0</v>
      </c>
      <c r="M319" s="5" cm="1">
        <f t="array" aca="1" ref="M319" ca="1">IF((INDIRECT($C319&amp;"!"&amp;"$D"&amp;$D319))="",,_xlfn.IFS(INDIRECT($C319&amp;"!"&amp;"$E"&amp;$D319)&lt;(1/3),INDIRECT($C319&amp;"!"&amp;"$E"&amp;$D319)-INDIRECT($C319&amp;"!"&amp;"$D"&amp;$D319),INDIRECT($C319&amp;"!"&amp;"$E"&amp;$D319)&gt;=(1/3),Data!$H$3-(INDIRECT($C319&amp;"!"&amp;"$D"&amp;$D319))))+INDIRECT($C319&amp;"!"&amp;"$H"&amp;$D319)</f>
        <v>0</v>
      </c>
      <c r="N319" s="5">
        <f t="shared" ca="1" si="39"/>
        <v>0</v>
      </c>
      <c r="O319" s="6">
        <f t="shared" ca="1" si="40"/>
        <v>0</v>
      </c>
      <c r="P319" s="5" cm="1">
        <f t="array" aca="1" ref="P319" ca="1">IF((INDIRECT($C319&amp;"!"&amp;"$D"&amp;$D319))="",,_xlfn.IFS(INDIRECT($C319&amp;"!"&amp;"$D"&amp;$D319)&gt;(2/3),INDIRECT($C319&amp;"!"&amp;"$E"&amp;$D319)-INDIRECT($C319&amp;"!"&amp;"$D"&amp;$D319),INDIRECT($C319&amp;"!"&amp;"$D"&amp;$D319)&lt;=(2/3),INDIRECT($C319&amp;"!"&amp;"$E"&amp;$D319)-Data!$H$4))+INDIRECT($C319&amp;"!"&amp;"$J"&amp;$D319)</f>
        <v>0</v>
      </c>
      <c r="Q319" s="4">
        <f t="shared" ca="1" si="41"/>
        <v>0</v>
      </c>
      <c r="R319" s="6">
        <f t="shared" ca="1" si="42"/>
        <v>0</v>
      </c>
      <c r="S319" s="4">
        <f ca="1">IF(VLOOKUP(A319,Data!B:E,4)&gt;=2,K319,N319+Q319)</f>
        <v>0</v>
      </c>
      <c r="T319" s="4">
        <f ca="1">IF(VLOOKUP(A319,Data!B:E,4)&gt;=2,,K319-N319-Q319)</f>
        <v>0</v>
      </c>
      <c r="V319" t="str">
        <f t="shared" ca="1" si="114"/>
        <v>Non</v>
      </c>
      <c r="W319" cm="1">
        <f t="array" aca="1" ref="W319" ca="1">_xlfn.IFS(AND(INDIRECT($C319&amp;"!"&amp;"$G"&amp;$D319)-INDIRECT($C319&amp;"!"&amp;"$F"&amp;$D319)&lt;0.5,INDIRECT($C319&amp;"!"&amp;"$G"&amp;$D319)=1,INDIRECT($C320&amp;"!"&amp;"$F"&amp;$D320)=0),0,AND(INDIRECT($C318&amp;"!"&amp;"$G"&amp;$D318)-INDIRECT($C318&amp;"!"&amp;"$F"&amp;$D318)&lt;0.5,INDIRECT($C318&amp;"!"&amp;"$G"&amp;$D318)=1,INDIRECT($C319&amp;"!"&amp;"$F"&amp;$D319)=0),INDIRECT($C318&amp;"!"&amp;"$F"&amp;$D318),AND(INDIRECT($C318&amp;"!"&amp;"$G"&amp;$D318)-INDIRECT($C318&amp;"!"&amp;"$F"&amp;$D318)&lt;=0.5,INDIRECT($C318&amp;"!"&amp;"$G"&amp;$D318)=1,INDIRECT($C319&amp;"!"&amp;"$F"&amp;$D319)=0),Calculs!X318,AND(INDIRECT($C319&amp;"!"&amp;"$F"&amp;$D319)=0,INDIRECT($C318&amp;"!"&amp;"$G"&amp;$D318)=1),AH318,TRUE,INDIRECT($C319&amp;"!"&amp;"$F"&amp;$D319))</f>
        <v>0</v>
      </c>
      <c r="X319" cm="1">
        <f t="array" aca="1" ref="X319" ca="1">IF(AND(INDIRECT($C319&amp;"!"&amp;"$G"&amp;$D319)-INDIRECT($C319&amp;"!"&amp;"$F"&amp;$D319)&lt;0.5,INDIRECT($C319&amp;"!"&amp;"$G"&amp;$D319)=1,INDIRECT($C320&amp;"!"&amp;"$F"&amp;$D320)=0),0,IF(OR(INDIRECT($C319&amp;"!"&amp;"$G"&amp;$D319)=1,AND(INDIRECT($C319&amp;"!"&amp;"$G"&amp;$D319)&lt;&gt;1,INDIRECT($C319&amp;"!"&amp;"$G"&amp;$D319)&gt;Calculs!W319+0.5)),Calculs!W319+0.5,INDIRECT($C319&amp;"!"&amp;"$G"&amp;$D319)+ROUND(W319,0)))</f>
        <v>0</v>
      </c>
      <c r="Y319">
        <f t="shared" ca="1" si="115"/>
        <v>0</v>
      </c>
      <c r="Z319" cm="1">
        <f t="array" aca="1" ref="Z319" ca="1">IF(AND(W319=INT(W319),INDIRECT($C319&amp;"!"&amp;"$F"&amp;$D319)&lt;&gt;""),W319+1,ROUNDUP(W319,0))</f>
        <v>0</v>
      </c>
      <c r="AA319">
        <f t="shared" ca="1" si="116"/>
        <v>0</v>
      </c>
      <c r="AB319" t="str">
        <f t="shared" ca="1" si="117"/>
        <v>Oui</v>
      </c>
      <c r="AC319">
        <f t="shared" ca="1" si="118"/>
        <v>0</v>
      </c>
      <c r="AD319" t="str">
        <f t="shared" ca="1" si="134"/>
        <v>Oui</v>
      </c>
      <c r="AE319" t="str">
        <f t="shared" ca="1" si="119"/>
        <v/>
      </c>
      <c r="AF319" t="str">
        <f t="shared" ca="1" si="120"/>
        <v>Non</v>
      </c>
      <c r="AG319" cm="1">
        <f t="array" aca="1" ref="AG319" ca="1">IF(INDIRECT($C319&amp;"!"&amp;"$G"&amp;$D319)-INDIRECT($C319&amp;"!"&amp;"$F"&amp;$D319)&lt;=0.5,0,IF(AND(INDIRECT($C319&amp;"!"&amp;"$F"&amp;$D319)=0,INDIRECT($C318&amp;"!"&amp;"$G"&amp;$D318)=1),X319,INDIRECT($C319&amp;"!"&amp;"$F"&amp;$D319)))</f>
        <v>0</v>
      </c>
      <c r="AH319" cm="1">
        <f t="array" aca="1" ref="AH319" ca="1">IF(INDIRECT($C319&amp;"!"&amp;"$G"&amp;$D319)-INDIRECT($C319&amp;"!"&amp;"$F"&amp;$D319)&lt;=0.5,0,IF(OR(INDIRECT($C319&amp;"!"&amp;"$G"&amp;$D319)=1,AND(INDIRECT($C319&amp;"!"&amp;"$G"&amp;$D319)&lt;&gt;1,INDIRECT($C319&amp;"!"&amp;"$G"&amp;$D319)&gt;Calculs!AG319+0.5)),Calculs!AG319+0.5,INDIRECT($C319&amp;"!"&amp;"$G"&amp;$D319)+ROUND(AG319,0)))</f>
        <v>0</v>
      </c>
      <c r="AI319">
        <f t="shared" ca="1" si="121"/>
        <v>0</v>
      </c>
      <c r="AJ319" cm="1">
        <f t="array" aca="1" ref="AJ319" ca="1">IF(AND(AG319=INT(AG319),INDIRECT($C319&amp;"!"&amp;"$F"&amp;$D319)&lt;&gt;""),AG319+1,ROUNDUP(AG319,0))</f>
        <v>0</v>
      </c>
      <c r="AK319">
        <f t="shared" ca="1" si="122"/>
        <v>0</v>
      </c>
      <c r="AL319" t="str">
        <f t="shared" ca="1" si="123"/>
        <v>Oui</v>
      </c>
      <c r="AM319">
        <f t="shared" ca="1" si="124"/>
        <v>0</v>
      </c>
      <c r="AN319" t="str">
        <f t="shared" ca="1" si="135"/>
        <v>Oui</v>
      </c>
      <c r="AO319" t="str">
        <f t="shared" ca="1" si="125"/>
        <v/>
      </c>
    </row>
    <row r="320" spans="1:41" x14ac:dyDescent="0.25">
      <c r="A320">
        <v>318</v>
      </c>
      <c r="B320">
        <f ca="1">Data!E320</f>
        <v>1</v>
      </c>
      <c r="C320" t="s">
        <v>247</v>
      </c>
      <c r="D320">
        <v>19</v>
      </c>
      <c r="E320" t="str">
        <f t="shared" ca="1" si="37"/>
        <v>Non</v>
      </c>
      <c r="F320" t="str">
        <f ca="1">IF(Data!$D320&gt;=3,"Oui","Non")</f>
        <v>Non</v>
      </c>
      <c r="G320" s="4" t="str" cm="1">
        <f t="array" aca="1" ref="G320" ca="1">IF(OR(AND(Data!$E320=4,ISBLANK(INDIRECT($C320&amp;"!"&amp;"$D"&amp;$D320&amp;":$I"&amp;$D320))),$E320="Oui"),_xlfn.SWITCH(Informations!$E$10,"Oui",0.5,"Non",0.4,"Erreur"),"NA")</f>
        <v>NA</v>
      </c>
      <c r="H320" s="14" cm="1">
        <f t="array" aca="1" ref="H320" ca="1">_xlfn.SWITCH($G320,"NA",(INDIRECT($C320&amp;"!"&amp;"$E"&amp;$D320))-(INDIRECT($C320&amp;"!"&amp;"$D"&amp;$D320)),0.4,$G320,0.5,$G320,"Erreur","Erreur","Erreur")</f>
        <v>0</v>
      </c>
      <c r="I320" cm="1">
        <f t="array" aca="1" ref="I320" ca="1">IF($G320="NA",INDIRECT($C320&amp;"!"&amp;"$H"&amp;$D320)+INDIRECT($C320&amp;"!"&amp;"$I"&amp;$D320)+INDIRECT($C320&amp;"!"&amp;"$J"&amp;$D320),0)</f>
        <v>0</v>
      </c>
      <c r="J320" cm="1">
        <f t="array" aca="1" ref="J320" ca="1">IF($G320="NA",(INDIRECT($C320&amp;"!"&amp;"$K"&amp;$D320)),0)</f>
        <v>0</v>
      </c>
      <c r="K320" s="4">
        <f t="shared" ca="1" si="113"/>
        <v>0</v>
      </c>
      <c r="L320" s="3">
        <f t="shared" ca="1" si="38"/>
        <v>0</v>
      </c>
      <c r="M320" s="5" cm="1">
        <f t="array" aca="1" ref="M320" ca="1">IF((INDIRECT($C320&amp;"!"&amp;"$D"&amp;$D320))="",,_xlfn.IFS(INDIRECT($C320&amp;"!"&amp;"$E"&amp;$D320)&lt;(1/3),INDIRECT($C320&amp;"!"&amp;"$E"&amp;$D320)-INDIRECT($C320&amp;"!"&amp;"$D"&amp;$D320),INDIRECT($C320&amp;"!"&amp;"$E"&amp;$D320)&gt;=(1/3),Data!$H$3-(INDIRECT($C320&amp;"!"&amp;"$D"&amp;$D320))))+INDIRECT($C320&amp;"!"&amp;"$H"&amp;$D320)</f>
        <v>0</v>
      </c>
      <c r="N320" s="5">
        <f t="shared" ca="1" si="39"/>
        <v>0</v>
      </c>
      <c r="O320" s="6">
        <f t="shared" ca="1" si="40"/>
        <v>0</v>
      </c>
      <c r="P320" s="5" cm="1">
        <f t="array" aca="1" ref="P320" ca="1">IF((INDIRECT($C320&amp;"!"&amp;"$D"&amp;$D320))="",,_xlfn.IFS(INDIRECT($C320&amp;"!"&amp;"$D"&amp;$D320)&gt;(2/3),INDIRECT($C320&amp;"!"&amp;"$E"&amp;$D320)-INDIRECT($C320&amp;"!"&amp;"$D"&amp;$D320),INDIRECT($C320&amp;"!"&amp;"$D"&amp;$D320)&lt;=(2/3),INDIRECT($C320&amp;"!"&amp;"$E"&amp;$D320)-Data!$H$4))+INDIRECT($C320&amp;"!"&amp;"$J"&amp;$D320)</f>
        <v>0</v>
      </c>
      <c r="Q320" s="4">
        <f t="shared" ca="1" si="41"/>
        <v>0</v>
      </c>
      <c r="R320" s="6">
        <f t="shared" ca="1" si="42"/>
        <v>0</v>
      </c>
      <c r="S320" s="4">
        <f ca="1">IF(VLOOKUP(A320,Data!B:E,4)&gt;=2,K320,N320+Q320)</f>
        <v>0</v>
      </c>
      <c r="T320" s="4">
        <f ca="1">IF(VLOOKUP(A320,Data!B:E,4)&gt;=2,,K320-N320-Q320)</f>
        <v>0</v>
      </c>
      <c r="U320" s="4">
        <f t="shared" ref="U320" ca="1" si="136">SUM(K314:K320)</f>
        <v>0</v>
      </c>
      <c r="V320" t="str">
        <f t="shared" ca="1" si="114"/>
        <v>Non</v>
      </c>
      <c r="W320" cm="1">
        <f t="array" aca="1" ref="W320" ca="1">_xlfn.IFS(AND(INDIRECT($C320&amp;"!"&amp;"$G"&amp;$D320)-INDIRECT($C320&amp;"!"&amp;"$F"&amp;$D320)&lt;0.5,INDIRECT($C320&amp;"!"&amp;"$G"&amp;$D320)=1,INDIRECT($C321&amp;"!"&amp;"$F"&amp;$D321)=0),0,AND(INDIRECT($C319&amp;"!"&amp;"$G"&amp;$D319)-INDIRECT($C319&amp;"!"&amp;"$F"&amp;$D319)&lt;0.5,INDIRECT($C319&amp;"!"&amp;"$G"&amp;$D319)=1,INDIRECT($C320&amp;"!"&amp;"$F"&amp;$D320)=0),INDIRECT($C319&amp;"!"&amp;"$F"&amp;$D319),AND(INDIRECT($C319&amp;"!"&amp;"$G"&amp;$D319)-INDIRECT($C319&amp;"!"&amp;"$F"&amp;$D319)&lt;=0.5,INDIRECT($C319&amp;"!"&amp;"$G"&amp;$D319)=1,INDIRECT($C320&amp;"!"&amp;"$F"&amp;$D320)=0),Calculs!X319,AND(INDIRECT($C320&amp;"!"&amp;"$F"&amp;$D320)=0,INDIRECT($C319&amp;"!"&amp;"$G"&amp;$D319)=1),AH319,TRUE,INDIRECT($C320&amp;"!"&amp;"$F"&amp;$D320))</f>
        <v>0</v>
      </c>
      <c r="X320" cm="1">
        <f t="array" aca="1" ref="X320" ca="1">IF(AND(INDIRECT($C320&amp;"!"&amp;"$G"&amp;$D320)-INDIRECT($C320&amp;"!"&amp;"$F"&amp;$D320)&lt;0.5,INDIRECT($C320&amp;"!"&amp;"$G"&amp;$D320)=1,INDIRECT($C321&amp;"!"&amp;"$F"&amp;$D321)=0),0,IF(OR(INDIRECT($C320&amp;"!"&amp;"$G"&amp;$D320)=1,AND(INDIRECT($C320&amp;"!"&amp;"$G"&amp;$D320)&lt;&gt;1,INDIRECT($C320&amp;"!"&amp;"$G"&amp;$D320)&gt;Calculs!W320+0.5)),Calculs!W320+0.5,INDIRECT($C320&amp;"!"&amp;"$G"&amp;$D320)+ROUND(W320,0)))</f>
        <v>0</v>
      </c>
      <c r="Y320">
        <f t="shared" ca="1" si="115"/>
        <v>0</v>
      </c>
      <c r="Z320" cm="1">
        <f t="array" aca="1" ref="Z320" ca="1">IF(AND(W320=INT(W320),INDIRECT($C320&amp;"!"&amp;"$F"&amp;$D320)&lt;&gt;""),W320+1,ROUNDUP(W320,0))</f>
        <v>0</v>
      </c>
      <c r="AA320">
        <f t="shared" ca="1" si="116"/>
        <v>0</v>
      </c>
      <c r="AB320" t="str">
        <f t="shared" ca="1" si="117"/>
        <v>Oui</v>
      </c>
      <c r="AC320">
        <f t="shared" ca="1" si="118"/>
        <v>0</v>
      </c>
      <c r="AD320" t="str">
        <f t="shared" ca="1" si="134"/>
        <v>Oui</v>
      </c>
      <c r="AE320" t="str">
        <f t="shared" ca="1" si="119"/>
        <v/>
      </c>
      <c r="AF320" t="str">
        <f t="shared" ca="1" si="120"/>
        <v>Non</v>
      </c>
      <c r="AG320" cm="1">
        <f t="array" aca="1" ref="AG320" ca="1">IF(INDIRECT($C320&amp;"!"&amp;"$G"&amp;$D320)-INDIRECT($C320&amp;"!"&amp;"$F"&amp;$D320)&lt;=0.5,0,IF(AND(INDIRECT($C320&amp;"!"&amp;"$F"&amp;$D320)=0,INDIRECT($C319&amp;"!"&amp;"$G"&amp;$D319)=1),X320,INDIRECT($C320&amp;"!"&amp;"$F"&amp;$D320)))</f>
        <v>0</v>
      </c>
      <c r="AH320" cm="1">
        <f t="array" aca="1" ref="AH320" ca="1">IF(INDIRECT($C320&amp;"!"&amp;"$G"&amp;$D320)-INDIRECT($C320&amp;"!"&amp;"$F"&amp;$D320)&lt;=0.5,0,IF(OR(INDIRECT($C320&amp;"!"&amp;"$G"&amp;$D320)=1,AND(INDIRECT($C320&amp;"!"&amp;"$G"&amp;$D320)&lt;&gt;1,INDIRECT($C320&amp;"!"&amp;"$G"&amp;$D320)&gt;Calculs!AG320+0.5)),Calculs!AG320+0.5,INDIRECT($C320&amp;"!"&amp;"$G"&amp;$D320)+ROUND(AG320,0)))</f>
        <v>0</v>
      </c>
      <c r="AI320">
        <f t="shared" ca="1" si="121"/>
        <v>0</v>
      </c>
      <c r="AJ320" cm="1">
        <f t="array" aca="1" ref="AJ320" ca="1">IF(AND(AG320=INT(AG320),INDIRECT($C320&amp;"!"&amp;"$F"&amp;$D320)&lt;&gt;""),AG320+1,ROUNDUP(AG320,0))</f>
        <v>0</v>
      </c>
      <c r="AK320">
        <f t="shared" ca="1" si="122"/>
        <v>0</v>
      </c>
      <c r="AL320" t="str">
        <f t="shared" ca="1" si="123"/>
        <v>Oui</v>
      </c>
      <c r="AM320">
        <f t="shared" ca="1" si="124"/>
        <v>0</v>
      </c>
      <c r="AN320" t="str">
        <f t="shared" ca="1" si="135"/>
        <v>Oui</v>
      </c>
      <c r="AO320" t="str">
        <f t="shared" ca="1" si="125"/>
        <v/>
      </c>
    </row>
    <row r="321" spans="1:41" x14ac:dyDescent="0.25">
      <c r="A321">
        <v>319</v>
      </c>
      <c r="B321">
        <f ca="1">Data!E321</f>
        <v>1</v>
      </c>
      <c r="C321" t="s">
        <v>247</v>
      </c>
      <c r="D321">
        <v>20</v>
      </c>
      <c r="E321" t="str">
        <f t="shared" ca="1" si="37"/>
        <v>Non</v>
      </c>
      <c r="F321" t="str">
        <f ca="1">IF(Data!$D321&gt;=3,"Oui","Non")</f>
        <v>Non</v>
      </c>
      <c r="G321" s="4" t="str" cm="1">
        <f t="array" aca="1" ref="G321" ca="1">IF(OR(AND(Data!$E321=4,ISBLANK(INDIRECT($C321&amp;"!"&amp;"$D"&amp;$D321&amp;":$I"&amp;$D321))),$E321="Oui"),_xlfn.SWITCH(Informations!$E$10,"Oui",0.5,"Non",0.4,"Erreur"),"NA")</f>
        <v>NA</v>
      </c>
      <c r="H321" s="14" cm="1">
        <f t="array" aca="1" ref="H321" ca="1">_xlfn.SWITCH($G321,"NA",(INDIRECT($C321&amp;"!"&amp;"$E"&amp;$D321))-(INDIRECT($C321&amp;"!"&amp;"$D"&amp;$D321)),0.4,$G321,0.5,$G321,"Erreur","Erreur","Erreur")</f>
        <v>0</v>
      </c>
      <c r="I321" cm="1">
        <f t="array" aca="1" ref="I321" ca="1">IF($G321="NA",INDIRECT($C321&amp;"!"&amp;"$H"&amp;$D321)+INDIRECT($C321&amp;"!"&amp;"$I"&amp;$D321)+INDIRECT($C321&amp;"!"&amp;"$J"&amp;$D321),0)</f>
        <v>0</v>
      </c>
      <c r="J321" cm="1">
        <f t="array" aca="1" ref="J321" ca="1">IF($G321="NA",(INDIRECT($C321&amp;"!"&amp;"$K"&amp;$D321)),0)</f>
        <v>0</v>
      </c>
      <c r="K321" s="4">
        <f t="shared" ca="1" si="113"/>
        <v>0</v>
      </c>
      <c r="L321" s="3">
        <f t="shared" ca="1" si="38"/>
        <v>0</v>
      </c>
      <c r="M321" s="5" cm="1">
        <f t="array" aca="1" ref="M321" ca="1">IF((INDIRECT($C321&amp;"!"&amp;"$D"&amp;$D321))="",,_xlfn.IFS(INDIRECT($C321&amp;"!"&amp;"$E"&amp;$D321)&lt;(1/3),INDIRECT($C321&amp;"!"&amp;"$E"&amp;$D321)-INDIRECT($C321&amp;"!"&amp;"$D"&amp;$D321),INDIRECT($C321&amp;"!"&amp;"$E"&amp;$D321)&gt;=(1/3),Data!$H$3-(INDIRECT($C321&amp;"!"&amp;"$D"&amp;$D321))))+INDIRECT($C321&amp;"!"&amp;"$H"&amp;$D321)</f>
        <v>0</v>
      </c>
      <c r="N321" s="5">
        <f t="shared" ca="1" si="39"/>
        <v>0</v>
      </c>
      <c r="O321" s="6">
        <f t="shared" ca="1" si="40"/>
        <v>0</v>
      </c>
      <c r="P321" s="5" cm="1">
        <f t="array" aca="1" ref="P321" ca="1">IF((INDIRECT($C321&amp;"!"&amp;"$D"&amp;$D321))="",,_xlfn.IFS(INDIRECT($C321&amp;"!"&amp;"$D"&amp;$D321)&gt;(2/3),INDIRECT($C321&amp;"!"&amp;"$E"&amp;$D321)-INDIRECT($C321&amp;"!"&amp;"$D"&amp;$D321),INDIRECT($C321&amp;"!"&amp;"$D"&amp;$D321)&lt;=(2/3),INDIRECT($C321&amp;"!"&amp;"$E"&amp;$D321)-Data!$H$4))+INDIRECT($C321&amp;"!"&amp;"$J"&amp;$D321)</f>
        <v>0</v>
      </c>
      <c r="Q321" s="4">
        <f t="shared" ca="1" si="41"/>
        <v>0</v>
      </c>
      <c r="R321" s="6">
        <f t="shared" ca="1" si="42"/>
        <v>0</v>
      </c>
      <c r="S321" s="4">
        <f ca="1">IF(VLOOKUP(A321,Data!B:E,4)&gt;=2,K321,N321+Q321)</f>
        <v>0</v>
      </c>
      <c r="T321" s="4">
        <f ca="1">IF(VLOOKUP(A321,Data!B:E,4)&gt;=2,,K321-N321-Q321)</f>
        <v>0</v>
      </c>
      <c r="V321" t="str">
        <f t="shared" ca="1" si="114"/>
        <v>Non</v>
      </c>
      <c r="W321" cm="1">
        <f t="array" aca="1" ref="W321" ca="1">_xlfn.IFS(AND(INDIRECT($C321&amp;"!"&amp;"$G"&amp;$D321)-INDIRECT($C321&amp;"!"&amp;"$F"&amp;$D321)&lt;0.5,INDIRECT($C321&amp;"!"&amp;"$G"&amp;$D321)=1,INDIRECT($C322&amp;"!"&amp;"$F"&amp;$D322)=0),0,AND(INDIRECT($C320&amp;"!"&amp;"$G"&amp;$D320)-INDIRECT($C320&amp;"!"&amp;"$F"&amp;$D320)&lt;0.5,INDIRECT($C320&amp;"!"&amp;"$G"&amp;$D320)=1,INDIRECT($C321&amp;"!"&amp;"$F"&amp;$D321)=0),INDIRECT($C320&amp;"!"&amp;"$F"&amp;$D320),AND(INDIRECT($C320&amp;"!"&amp;"$G"&amp;$D320)-INDIRECT($C320&amp;"!"&amp;"$F"&amp;$D320)&lt;=0.5,INDIRECT($C320&amp;"!"&amp;"$G"&amp;$D320)=1,INDIRECT($C321&amp;"!"&amp;"$F"&amp;$D321)=0),Calculs!X320,AND(INDIRECT($C321&amp;"!"&amp;"$F"&amp;$D321)=0,INDIRECT($C320&amp;"!"&amp;"$G"&amp;$D320)=1),AH320,TRUE,INDIRECT($C321&amp;"!"&amp;"$F"&amp;$D321))</f>
        <v>0</v>
      </c>
      <c r="X321" cm="1">
        <f t="array" aca="1" ref="X321" ca="1">IF(AND(INDIRECT($C321&amp;"!"&amp;"$G"&amp;$D321)-INDIRECT($C321&amp;"!"&amp;"$F"&amp;$D321)&lt;0.5,INDIRECT($C321&amp;"!"&amp;"$G"&amp;$D321)=1,INDIRECT($C322&amp;"!"&amp;"$F"&amp;$D322)=0),0,IF(OR(INDIRECT($C321&amp;"!"&amp;"$G"&amp;$D321)=1,AND(INDIRECT($C321&amp;"!"&amp;"$G"&amp;$D321)&lt;&gt;1,INDIRECT($C321&amp;"!"&amp;"$G"&amp;$D321)&gt;Calculs!W321+0.5)),Calculs!W321+0.5,INDIRECT($C321&amp;"!"&amp;"$G"&amp;$D321)+ROUND(W321,0)))</f>
        <v>0</v>
      </c>
      <c r="Y321">
        <f t="shared" ca="1" si="115"/>
        <v>0</v>
      </c>
      <c r="Z321" cm="1">
        <f t="array" aca="1" ref="Z321" ca="1">IF(AND(W321=INT(W321),INDIRECT($C321&amp;"!"&amp;"$F"&amp;$D321)&lt;&gt;""),W321+1,ROUNDUP(W321,0))</f>
        <v>0</v>
      </c>
      <c r="AA321">
        <f t="shared" ca="1" si="116"/>
        <v>0</v>
      </c>
      <c r="AB321" t="str">
        <f t="shared" ca="1" si="117"/>
        <v>Oui</v>
      </c>
      <c r="AC321">
        <f t="shared" ca="1" si="118"/>
        <v>0</v>
      </c>
      <c r="AD321" t="str">
        <f t="shared" ca="1" si="134"/>
        <v>Oui</v>
      </c>
      <c r="AE321" t="str">
        <f t="shared" ca="1" si="119"/>
        <v/>
      </c>
      <c r="AF321" t="str">
        <f t="shared" ca="1" si="120"/>
        <v>Non</v>
      </c>
      <c r="AG321" cm="1">
        <f t="array" aca="1" ref="AG321" ca="1">IF(INDIRECT($C321&amp;"!"&amp;"$G"&amp;$D321)-INDIRECT($C321&amp;"!"&amp;"$F"&amp;$D321)&lt;=0.5,0,IF(AND(INDIRECT($C321&amp;"!"&amp;"$F"&amp;$D321)=0,INDIRECT($C320&amp;"!"&amp;"$G"&amp;$D320)=1),X321,INDIRECT($C321&amp;"!"&amp;"$F"&amp;$D321)))</f>
        <v>0</v>
      </c>
      <c r="AH321" cm="1">
        <f t="array" aca="1" ref="AH321" ca="1">IF(INDIRECT($C321&amp;"!"&amp;"$G"&amp;$D321)-INDIRECT($C321&amp;"!"&amp;"$F"&amp;$D321)&lt;=0.5,0,IF(OR(INDIRECT($C321&amp;"!"&amp;"$G"&amp;$D321)=1,AND(INDIRECT($C321&amp;"!"&amp;"$G"&amp;$D321)&lt;&gt;1,INDIRECT($C321&amp;"!"&amp;"$G"&amp;$D321)&gt;Calculs!AG321+0.5)),Calculs!AG321+0.5,INDIRECT($C321&amp;"!"&amp;"$G"&amp;$D321)+ROUND(AG321,0)))</f>
        <v>0</v>
      </c>
      <c r="AI321">
        <f t="shared" ca="1" si="121"/>
        <v>0</v>
      </c>
      <c r="AJ321" cm="1">
        <f t="array" aca="1" ref="AJ321" ca="1">IF(AND(AG321=INT(AG321),INDIRECT($C321&amp;"!"&amp;"$F"&amp;$D321)&lt;&gt;""),AG321+1,ROUNDUP(AG321,0))</f>
        <v>0</v>
      </c>
      <c r="AK321">
        <f t="shared" ca="1" si="122"/>
        <v>0</v>
      </c>
      <c r="AL321" t="str">
        <f t="shared" ca="1" si="123"/>
        <v>Oui</v>
      </c>
      <c r="AM321">
        <f t="shared" ca="1" si="124"/>
        <v>0</v>
      </c>
      <c r="AN321" t="str">
        <f t="shared" ca="1" si="135"/>
        <v>Oui</v>
      </c>
      <c r="AO321" t="str">
        <f t="shared" ca="1" si="125"/>
        <v/>
      </c>
    </row>
    <row r="322" spans="1:41" x14ac:dyDescent="0.25">
      <c r="A322">
        <v>320</v>
      </c>
      <c r="B322">
        <f ca="1">Data!E322</f>
        <v>1</v>
      </c>
      <c r="C322" t="s">
        <v>247</v>
      </c>
      <c r="D322">
        <v>21</v>
      </c>
      <c r="E322" t="str">
        <f t="shared" ca="1" si="37"/>
        <v>Non</v>
      </c>
      <c r="F322" t="str">
        <f ca="1">IF(Data!$D322&gt;=3,"Oui","Non")</f>
        <v>Non</v>
      </c>
      <c r="G322" s="4" t="str" cm="1">
        <f t="array" aca="1" ref="G322" ca="1">IF(OR(AND(Data!$E322=4,ISBLANK(INDIRECT($C322&amp;"!"&amp;"$D"&amp;$D322&amp;":$I"&amp;$D322))),$E322="Oui"),_xlfn.SWITCH(Informations!$E$10,"Oui",0.5,"Non",0.4,"Erreur"),"NA")</f>
        <v>NA</v>
      </c>
      <c r="H322" s="14" cm="1">
        <f t="array" aca="1" ref="H322" ca="1">_xlfn.SWITCH($G322,"NA",(INDIRECT($C322&amp;"!"&amp;"$E"&amp;$D322))-(INDIRECT($C322&amp;"!"&amp;"$D"&amp;$D322)),0.4,$G322,0.5,$G322,"Erreur","Erreur","Erreur")</f>
        <v>0</v>
      </c>
      <c r="I322" cm="1">
        <f t="array" aca="1" ref="I322" ca="1">IF($G322="NA",INDIRECT($C322&amp;"!"&amp;"$H"&amp;$D322)+INDIRECT($C322&amp;"!"&amp;"$I"&amp;$D322)+INDIRECT($C322&amp;"!"&amp;"$J"&amp;$D322),0)</f>
        <v>0</v>
      </c>
      <c r="J322" cm="1">
        <f t="array" aca="1" ref="J322" ca="1">IF($G322="NA",(INDIRECT($C322&amp;"!"&amp;"$K"&amp;$D322)),0)</f>
        <v>0</v>
      </c>
      <c r="K322" s="4">
        <f t="shared" ca="1" si="113"/>
        <v>0</v>
      </c>
      <c r="L322" s="3">
        <f t="shared" ca="1" si="38"/>
        <v>0</v>
      </c>
      <c r="M322" s="5" cm="1">
        <f t="array" aca="1" ref="M322" ca="1">IF((INDIRECT($C322&amp;"!"&amp;"$D"&amp;$D322))="",,_xlfn.IFS(INDIRECT($C322&amp;"!"&amp;"$E"&amp;$D322)&lt;(1/3),INDIRECT($C322&amp;"!"&amp;"$E"&amp;$D322)-INDIRECT($C322&amp;"!"&amp;"$D"&amp;$D322),INDIRECT($C322&amp;"!"&amp;"$E"&amp;$D322)&gt;=(1/3),Data!$H$3-(INDIRECT($C322&amp;"!"&amp;"$D"&amp;$D322))))+INDIRECT($C322&amp;"!"&amp;"$H"&amp;$D322)</f>
        <v>0</v>
      </c>
      <c r="N322" s="5">
        <f t="shared" ca="1" si="39"/>
        <v>0</v>
      </c>
      <c r="O322" s="6">
        <f t="shared" ca="1" si="40"/>
        <v>0</v>
      </c>
      <c r="P322" s="5" cm="1">
        <f t="array" aca="1" ref="P322" ca="1">IF((INDIRECT($C322&amp;"!"&amp;"$D"&amp;$D322))="",,_xlfn.IFS(INDIRECT($C322&amp;"!"&amp;"$D"&amp;$D322)&gt;(2/3),INDIRECT($C322&amp;"!"&amp;"$E"&amp;$D322)-INDIRECT($C322&amp;"!"&amp;"$D"&amp;$D322),INDIRECT($C322&amp;"!"&amp;"$D"&amp;$D322)&lt;=(2/3),INDIRECT($C322&amp;"!"&amp;"$E"&amp;$D322)-Data!$H$4))+INDIRECT($C322&amp;"!"&amp;"$J"&amp;$D322)</f>
        <v>0</v>
      </c>
      <c r="Q322" s="4">
        <f t="shared" ca="1" si="41"/>
        <v>0</v>
      </c>
      <c r="R322" s="6">
        <f t="shared" ca="1" si="42"/>
        <v>0</v>
      </c>
      <c r="S322" s="4">
        <f ca="1">IF(VLOOKUP(A322,Data!B:E,4)&gt;=2,K322,N322+Q322)</f>
        <v>0</v>
      </c>
      <c r="T322" s="4">
        <f ca="1">IF(VLOOKUP(A322,Data!B:E,4)&gt;=2,,K322-N322-Q322)</f>
        <v>0</v>
      </c>
      <c r="V322" t="str">
        <f t="shared" ca="1" si="114"/>
        <v>Non</v>
      </c>
      <c r="W322" cm="1">
        <f t="array" aca="1" ref="W322" ca="1">_xlfn.IFS(AND(INDIRECT($C322&amp;"!"&amp;"$G"&amp;$D322)-INDIRECT($C322&amp;"!"&amp;"$F"&amp;$D322)&lt;0.5,INDIRECT($C322&amp;"!"&amp;"$G"&amp;$D322)=1,INDIRECT($C323&amp;"!"&amp;"$F"&amp;$D323)=0),0,AND(INDIRECT($C321&amp;"!"&amp;"$G"&amp;$D321)-INDIRECT($C321&amp;"!"&amp;"$F"&amp;$D321)&lt;0.5,INDIRECT($C321&amp;"!"&amp;"$G"&amp;$D321)=1,INDIRECT($C322&amp;"!"&amp;"$F"&amp;$D322)=0),INDIRECT($C321&amp;"!"&amp;"$F"&amp;$D321),AND(INDIRECT($C321&amp;"!"&amp;"$G"&amp;$D321)-INDIRECT($C321&amp;"!"&amp;"$F"&amp;$D321)&lt;=0.5,INDIRECT($C321&amp;"!"&amp;"$G"&amp;$D321)=1,INDIRECT($C322&amp;"!"&amp;"$F"&amp;$D322)=0),Calculs!X321,AND(INDIRECT($C322&amp;"!"&amp;"$F"&amp;$D322)=0,INDIRECT($C321&amp;"!"&amp;"$G"&amp;$D321)=1),AH321,TRUE,INDIRECT($C322&amp;"!"&amp;"$F"&amp;$D322))</f>
        <v>0</v>
      </c>
      <c r="X322" cm="1">
        <f t="array" aca="1" ref="X322" ca="1">IF(AND(INDIRECT($C322&amp;"!"&amp;"$G"&amp;$D322)-INDIRECT($C322&amp;"!"&amp;"$F"&amp;$D322)&lt;0.5,INDIRECT($C322&amp;"!"&amp;"$G"&amp;$D322)=1,INDIRECT($C323&amp;"!"&amp;"$F"&amp;$D323)=0),0,IF(OR(INDIRECT($C322&amp;"!"&amp;"$G"&amp;$D322)=1,AND(INDIRECT($C322&amp;"!"&amp;"$G"&amp;$D322)&lt;&gt;1,INDIRECT($C322&amp;"!"&amp;"$G"&amp;$D322)&gt;Calculs!W322+0.5)),Calculs!W322+0.5,INDIRECT($C322&amp;"!"&amp;"$G"&amp;$D322)+ROUND(W322,0)))</f>
        <v>0</v>
      </c>
      <c r="Y322">
        <f t="shared" ca="1" si="115"/>
        <v>0</v>
      </c>
      <c r="Z322" cm="1">
        <f t="array" aca="1" ref="Z322" ca="1">IF(AND(W322=INT(W322),INDIRECT($C322&amp;"!"&amp;"$F"&amp;$D322)&lt;&gt;""),W322+1,ROUNDUP(W322,0))</f>
        <v>0</v>
      </c>
      <c r="AA322">
        <f t="shared" ca="1" si="116"/>
        <v>0</v>
      </c>
      <c r="AB322" t="str">
        <f t="shared" ca="1" si="117"/>
        <v>Oui</v>
      </c>
      <c r="AC322">
        <f t="shared" ca="1" si="118"/>
        <v>0</v>
      </c>
      <c r="AD322" t="str">
        <f t="shared" ca="1" si="134"/>
        <v>Oui</v>
      </c>
      <c r="AE322" t="str">
        <f t="shared" ca="1" si="119"/>
        <v/>
      </c>
      <c r="AF322" t="str">
        <f t="shared" ca="1" si="120"/>
        <v>Non</v>
      </c>
      <c r="AG322" cm="1">
        <f t="array" aca="1" ref="AG322" ca="1">IF(INDIRECT($C322&amp;"!"&amp;"$G"&amp;$D322)-INDIRECT($C322&amp;"!"&amp;"$F"&amp;$D322)&lt;=0.5,0,IF(AND(INDIRECT($C322&amp;"!"&amp;"$F"&amp;$D322)=0,INDIRECT($C321&amp;"!"&amp;"$G"&amp;$D321)=1),X322,INDIRECT($C322&amp;"!"&amp;"$F"&amp;$D322)))</f>
        <v>0</v>
      </c>
      <c r="AH322" cm="1">
        <f t="array" aca="1" ref="AH322" ca="1">IF(INDIRECT($C322&amp;"!"&amp;"$G"&amp;$D322)-INDIRECT($C322&amp;"!"&amp;"$F"&amp;$D322)&lt;=0.5,0,IF(OR(INDIRECT($C322&amp;"!"&amp;"$G"&amp;$D322)=1,AND(INDIRECT($C322&amp;"!"&amp;"$G"&amp;$D322)&lt;&gt;1,INDIRECT($C322&amp;"!"&amp;"$G"&amp;$D322)&gt;Calculs!AG322+0.5)),Calculs!AG322+0.5,INDIRECT($C322&amp;"!"&amp;"$G"&amp;$D322)+ROUND(AG322,0)))</f>
        <v>0</v>
      </c>
      <c r="AI322">
        <f t="shared" ca="1" si="121"/>
        <v>0</v>
      </c>
      <c r="AJ322" cm="1">
        <f t="array" aca="1" ref="AJ322" ca="1">IF(AND(AG322=INT(AG322),INDIRECT($C322&amp;"!"&amp;"$F"&amp;$D322)&lt;&gt;""),AG322+1,ROUNDUP(AG322,0))</f>
        <v>0</v>
      </c>
      <c r="AK322">
        <f t="shared" ca="1" si="122"/>
        <v>0</v>
      </c>
      <c r="AL322" t="str">
        <f t="shared" ca="1" si="123"/>
        <v>Oui</v>
      </c>
      <c r="AM322">
        <f t="shared" ca="1" si="124"/>
        <v>0</v>
      </c>
      <c r="AN322" t="str">
        <f t="shared" ca="1" si="135"/>
        <v>Oui</v>
      </c>
      <c r="AO322" t="str">
        <f t="shared" ca="1" si="125"/>
        <v/>
      </c>
    </row>
    <row r="323" spans="1:41" x14ac:dyDescent="0.25">
      <c r="A323">
        <v>321</v>
      </c>
      <c r="B323">
        <f ca="1">Data!E323</f>
        <v>1</v>
      </c>
      <c r="C323" t="s">
        <v>247</v>
      </c>
      <c r="D323">
        <v>22</v>
      </c>
      <c r="E323" t="str">
        <f t="shared" ref="E323:E365" ca="1" si="137">IF(COUNTIF(INDIRECT($C323 &amp; "!" &amp; "$K" &amp; $D323 &amp; ":$O" &amp; $D323),"Oui")&gt;=1,"Oui","Non")</f>
        <v>Non</v>
      </c>
      <c r="F323" t="str">
        <f ca="1">IF(Data!$D323&gt;=3,"Oui","Non")</f>
        <v>Non</v>
      </c>
      <c r="G323" s="4" t="str" cm="1">
        <f t="array" aca="1" ref="G323" ca="1">IF(OR(AND(Data!$E323=4,ISBLANK(INDIRECT($C323&amp;"!"&amp;"$D"&amp;$D323&amp;":$I"&amp;$D323))),$E323="Oui"),_xlfn.SWITCH(Informations!$E$10,"Oui",0.5,"Non",0.4,"Erreur"),"NA")</f>
        <v>NA</v>
      </c>
      <c r="H323" s="14" cm="1">
        <f t="array" aca="1" ref="H323" ca="1">_xlfn.SWITCH($G323,"NA",(INDIRECT($C323&amp;"!"&amp;"$E"&amp;$D323))-(INDIRECT($C323&amp;"!"&amp;"$D"&amp;$D323)),0.4,$G323,0.5,$G323,"Erreur","Erreur","Erreur")</f>
        <v>0</v>
      </c>
      <c r="I323" cm="1">
        <f t="array" aca="1" ref="I323" ca="1">IF($G323="NA",INDIRECT($C323&amp;"!"&amp;"$H"&amp;$D323)+INDIRECT($C323&amp;"!"&amp;"$I"&amp;$D323)+INDIRECT($C323&amp;"!"&amp;"$J"&amp;$D323),0)</f>
        <v>0</v>
      </c>
      <c r="J323" cm="1">
        <f t="array" aca="1" ref="J323" ca="1">IF($G323="NA",(INDIRECT($C323&amp;"!"&amp;"$K"&amp;$D323)),0)</f>
        <v>0</v>
      </c>
      <c r="K323" s="4">
        <f t="shared" ref="K323:K365" ca="1" si="138">SUM($H323:$J323)</f>
        <v>0</v>
      </c>
      <c r="L323" s="3">
        <f t="shared" ref="L323:L365" ca="1" si="139">_xlfn.CEILING.MATH($K323,"1:00")</f>
        <v>0</v>
      </c>
      <c r="M323" s="5" cm="1">
        <f t="array" aca="1" ref="M323" ca="1">IF((INDIRECT($C323&amp;"!"&amp;"$D"&amp;$D323))="",,_xlfn.IFS(INDIRECT($C323&amp;"!"&amp;"$E"&amp;$D323)&lt;(1/3),INDIRECT($C323&amp;"!"&amp;"$E"&amp;$D323)-INDIRECT($C323&amp;"!"&amp;"$D"&amp;$D323),INDIRECT($C323&amp;"!"&amp;"$E"&amp;$D323)&gt;=(1/3),Data!$H$3-(INDIRECT($C323&amp;"!"&amp;"$D"&amp;$D323))))+INDIRECT($C323&amp;"!"&amp;"$H"&amp;$D323)</f>
        <v>0</v>
      </c>
      <c r="N323" s="5">
        <f t="shared" ref="N323:N365" ca="1" si="140">IF(M323&lt;0,,M323)</f>
        <v>0</v>
      </c>
      <c r="O323" s="6">
        <f t="shared" ref="O323:O365" ca="1" si="141">_xlfn.CEILING.MATH($N323,"1:00")</f>
        <v>0</v>
      </c>
      <c r="P323" s="5" cm="1">
        <f t="array" aca="1" ref="P323" ca="1">IF((INDIRECT($C323&amp;"!"&amp;"$D"&amp;$D323))="",,_xlfn.IFS(INDIRECT($C323&amp;"!"&amp;"$D"&amp;$D323)&gt;(2/3),INDIRECT($C323&amp;"!"&amp;"$E"&amp;$D323)-INDIRECT($C323&amp;"!"&amp;"$D"&amp;$D323),INDIRECT($C323&amp;"!"&amp;"$D"&amp;$D323)&lt;=(2/3),INDIRECT($C323&amp;"!"&amp;"$E"&amp;$D323)-Data!$H$4))+INDIRECT($C323&amp;"!"&amp;"$J"&amp;$D323)</f>
        <v>0</v>
      </c>
      <c r="Q323" s="4">
        <f t="shared" ref="Q323:Q365" ca="1" si="142">IF(P323&lt;0,,P323)</f>
        <v>0</v>
      </c>
      <c r="R323" s="6">
        <f t="shared" ref="R323:R365" ca="1" si="143">_xlfn.CEILING.MATH($Q323,"1:00")</f>
        <v>0</v>
      </c>
      <c r="S323" s="4">
        <f ca="1">IF(VLOOKUP(A323,Data!B:E,4)&gt;=2,K323,N323+Q323)</f>
        <v>0</v>
      </c>
      <c r="T323" s="4">
        <f ca="1">IF(VLOOKUP(A323,Data!B:E,4)&gt;=2,,K323-N323-Q323)</f>
        <v>0</v>
      </c>
      <c r="V323" t="str">
        <f t="shared" ca="1" si="114"/>
        <v>Non</v>
      </c>
      <c r="W323" cm="1">
        <f t="array" aca="1" ref="W323" ca="1">_xlfn.IFS(AND(INDIRECT($C323&amp;"!"&amp;"$G"&amp;$D323)-INDIRECT($C323&amp;"!"&amp;"$F"&amp;$D323)&lt;0.5,INDIRECT($C323&amp;"!"&amp;"$G"&amp;$D323)=1,INDIRECT($C324&amp;"!"&amp;"$F"&amp;$D324)=0),0,AND(INDIRECT($C322&amp;"!"&amp;"$G"&amp;$D322)-INDIRECT($C322&amp;"!"&amp;"$F"&amp;$D322)&lt;0.5,INDIRECT($C322&amp;"!"&amp;"$G"&amp;$D322)=1,INDIRECT($C323&amp;"!"&amp;"$F"&amp;$D323)=0),INDIRECT($C322&amp;"!"&amp;"$F"&amp;$D322),AND(INDIRECT($C322&amp;"!"&amp;"$G"&amp;$D322)-INDIRECT($C322&amp;"!"&amp;"$F"&amp;$D322)&lt;=0.5,INDIRECT($C322&amp;"!"&amp;"$G"&amp;$D322)=1,INDIRECT($C323&amp;"!"&amp;"$F"&amp;$D323)=0),Calculs!X322,AND(INDIRECT($C323&amp;"!"&amp;"$F"&amp;$D323)=0,INDIRECT($C322&amp;"!"&amp;"$G"&amp;$D322)=1),AH322,TRUE,INDIRECT($C323&amp;"!"&amp;"$F"&amp;$D323))</f>
        <v>0</v>
      </c>
      <c r="X323" cm="1">
        <f t="array" aca="1" ref="X323" ca="1">IF(AND(INDIRECT($C323&amp;"!"&amp;"$G"&amp;$D323)-INDIRECT($C323&amp;"!"&amp;"$F"&amp;$D323)&lt;0.5,INDIRECT($C323&amp;"!"&amp;"$G"&amp;$D323)=1,INDIRECT($C324&amp;"!"&amp;"$F"&amp;$D324)=0),0,IF(OR(INDIRECT($C323&amp;"!"&amp;"$G"&amp;$D323)=1,AND(INDIRECT($C323&amp;"!"&amp;"$G"&amp;$D323)&lt;&gt;1,INDIRECT($C323&amp;"!"&amp;"$G"&amp;$D323)&gt;Calculs!W323+0.5)),Calculs!W323+0.5,INDIRECT($C323&amp;"!"&amp;"$G"&amp;$D323)+ROUND(W323,0)))</f>
        <v>0</v>
      </c>
      <c r="Y323">
        <f t="shared" ca="1" si="115"/>
        <v>0</v>
      </c>
      <c r="Z323" cm="1">
        <f t="array" aca="1" ref="Z323" ca="1">IF(AND(W323=INT(W323),INDIRECT($C323&amp;"!"&amp;"$F"&amp;$D323)&lt;&gt;""),W323+1,ROUNDUP(W323,0))</f>
        <v>0</v>
      </c>
      <c r="AA323">
        <f t="shared" ca="1" si="116"/>
        <v>0</v>
      </c>
      <c r="AB323" t="str">
        <f t="shared" ca="1" si="117"/>
        <v>Oui</v>
      </c>
      <c r="AC323">
        <f t="shared" ca="1" si="118"/>
        <v>0</v>
      </c>
      <c r="AD323" t="str">
        <f t="shared" ca="1" si="134"/>
        <v>Oui</v>
      </c>
      <c r="AE323" t="str">
        <f t="shared" ca="1" si="119"/>
        <v/>
      </c>
      <c r="AF323" t="str">
        <f t="shared" ca="1" si="120"/>
        <v>Non</v>
      </c>
      <c r="AG323" cm="1">
        <f t="array" aca="1" ref="AG323" ca="1">IF(INDIRECT($C323&amp;"!"&amp;"$G"&amp;$D323)-INDIRECT($C323&amp;"!"&amp;"$F"&amp;$D323)&lt;=0.5,0,IF(AND(INDIRECT($C323&amp;"!"&amp;"$F"&amp;$D323)=0,INDIRECT($C322&amp;"!"&amp;"$G"&amp;$D322)=1),X323,INDIRECT($C323&amp;"!"&amp;"$F"&amp;$D323)))</f>
        <v>0</v>
      </c>
      <c r="AH323" cm="1">
        <f t="array" aca="1" ref="AH323" ca="1">IF(INDIRECT($C323&amp;"!"&amp;"$G"&amp;$D323)-INDIRECT($C323&amp;"!"&amp;"$F"&amp;$D323)&lt;=0.5,0,IF(OR(INDIRECT($C323&amp;"!"&amp;"$G"&amp;$D323)=1,AND(INDIRECT($C323&amp;"!"&amp;"$G"&amp;$D323)&lt;&gt;1,INDIRECT($C323&amp;"!"&amp;"$G"&amp;$D323)&gt;Calculs!AG323+0.5)),Calculs!AG323+0.5,INDIRECT($C323&amp;"!"&amp;"$G"&amp;$D323)+ROUND(AG323,0)))</f>
        <v>0</v>
      </c>
      <c r="AI323">
        <f t="shared" ca="1" si="121"/>
        <v>0</v>
      </c>
      <c r="AJ323" cm="1">
        <f t="array" aca="1" ref="AJ323" ca="1">IF(AND(AG323=INT(AG323),INDIRECT($C323&amp;"!"&amp;"$F"&amp;$D323)&lt;&gt;""),AG323+1,ROUNDUP(AG323,0))</f>
        <v>0</v>
      </c>
      <c r="AK323">
        <f t="shared" ca="1" si="122"/>
        <v>0</v>
      </c>
      <c r="AL323" t="str">
        <f t="shared" ca="1" si="123"/>
        <v>Oui</v>
      </c>
      <c r="AM323">
        <f t="shared" ca="1" si="124"/>
        <v>0</v>
      </c>
      <c r="AN323" t="str">
        <f t="shared" ca="1" si="135"/>
        <v>Oui</v>
      </c>
      <c r="AO323" t="str">
        <f t="shared" ca="1" si="125"/>
        <v/>
      </c>
    </row>
    <row r="324" spans="1:41" x14ac:dyDescent="0.25">
      <c r="A324">
        <v>322</v>
      </c>
      <c r="B324">
        <f ca="1">Data!E324</f>
        <v>2</v>
      </c>
      <c r="C324" t="s">
        <v>247</v>
      </c>
      <c r="D324">
        <v>23</v>
      </c>
      <c r="E324" t="str">
        <f t="shared" ca="1" si="137"/>
        <v>Non</v>
      </c>
      <c r="F324" t="str">
        <f ca="1">IF(Data!$D324&gt;=3,"Oui","Non")</f>
        <v>Non</v>
      </c>
      <c r="G324" s="4" t="str" cm="1">
        <f t="array" aca="1" ref="G324" ca="1">IF(OR(AND(Data!$E324=4,ISBLANK(INDIRECT($C324&amp;"!"&amp;"$D"&amp;$D324&amp;":$I"&amp;$D324))),$E324="Oui"),_xlfn.SWITCH(Informations!$E$10,"Oui",0.5,"Non",0.4,"Erreur"),"NA")</f>
        <v>NA</v>
      </c>
      <c r="H324" s="14" cm="1">
        <f t="array" aca="1" ref="H324" ca="1">_xlfn.SWITCH($G324,"NA",(INDIRECT($C324&amp;"!"&amp;"$E"&amp;$D324))-(INDIRECT($C324&amp;"!"&amp;"$D"&amp;$D324)),0.4,$G324,0.5,$G324,"Erreur","Erreur","Erreur")</f>
        <v>0</v>
      </c>
      <c r="I324" cm="1">
        <f t="array" aca="1" ref="I324" ca="1">IF($G324="NA",INDIRECT($C324&amp;"!"&amp;"$H"&amp;$D324)+INDIRECT($C324&amp;"!"&amp;"$I"&amp;$D324)+INDIRECT($C324&amp;"!"&amp;"$J"&amp;$D324),0)</f>
        <v>0</v>
      </c>
      <c r="J324" cm="1">
        <f t="array" aca="1" ref="J324" ca="1">IF($G324="NA",(INDIRECT($C324&amp;"!"&amp;"$K"&amp;$D324)),0)</f>
        <v>0</v>
      </c>
      <c r="K324" s="4">
        <f t="shared" ca="1" si="138"/>
        <v>0</v>
      </c>
      <c r="L324" s="3">
        <f t="shared" ca="1" si="139"/>
        <v>0</v>
      </c>
      <c r="M324" s="5" cm="1">
        <f t="array" aca="1" ref="M324" ca="1">IF((INDIRECT($C324&amp;"!"&amp;"$D"&amp;$D324))="",,_xlfn.IFS(INDIRECT($C324&amp;"!"&amp;"$E"&amp;$D324)&lt;(1/3),INDIRECT($C324&amp;"!"&amp;"$E"&amp;$D324)-INDIRECT($C324&amp;"!"&amp;"$D"&amp;$D324),INDIRECT($C324&amp;"!"&amp;"$E"&amp;$D324)&gt;=(1/3),Data!$H$3-(INDIRECT($C324&amp;"!"&amp;"$D"&amp;$D324))))+INDIRECT($C324&amp;"!"&amp;"$H"&amp;$D324)</f>
        <v>0</v>
      </c>
      <c r="N324" s="5">
        <f t="shared" ca="1" si="140"/>
        <v>0</v>
      </c>
      <c r="O324" s="6">
        <f t="shared" ca="1" si="141"/>
        <v>0</v>
      </c>
      <c r="P324" s="5" cm="1">
        <f t="array" aca="1" ref="P324" ca="1">IF((INDIRECT($C324&amp;"!"&amp;"$D"&amp;$D324))="",,_xlfn.IFS(INDIRECT($C324&amp;"!"&amp;"$D"&amp;$D324)&gt;(2/3),INDIRECT($C324&amp;"!"&amp;"$E"&amp;$D324)-INDIRECT($C324&amp;"!"&amp;"$D"&amp;$D324),INDIRECT($C324&amp;"!"&amp;"$D"&amp;$D324)&lt;=(2/3),INDIRECT($C324&amp;"!"&amp;"$E"&amp;$D324)-Data!$H$4))+INDIRECT($C324&amp;"!"&amp;"$J"&amp;$D324)</f>
        <v>0</v>
      </c>
      <c r="Q324" s="4">
        <f t="shared" ca="1" si="142"/>
        <v>0</v>
      </c>
      <c r="R324" s="6">
        <f t="shared" ca="1" si="143"/>
        <v>0</v>
      </c>
      <c r="S324" s="4">
        <f ca="1">IF(VLOOKUP(A324,Data!B:E,4)&gt;=2,K324,N324+Q324)</f>
        <v>0</v>
      </c>
      <c r="T324" s="4">
        <f ca="1">IF(VLOOKUP(A324,Data!B:E,4)&gt;=2,,K324-N324-Q324)</f>
        <v>0</v>
      </c>
      <c r="V324" t="str">
        <f t="shared" ca="1" si="114"/>
        <v>Non</v>
      </c>
      <c r="W324" cm="1">
        <f t="array" aca="1" ref="W324" ca="1">_xlfn.IFS(AND(INDIRECT($C324&amp;"!"&amp;"$G"&amp;$D324)-INDIRECT($C324&amp;"!"&amp;"$F"&amp;$D324)&lt;0.5,INDIRECT($C324&amp;"!"&amp;"$G"&amp;$D324)=1,INDIRECT($C325&amp;"!"&amp;"$F"&amp;$D325)=0),0,AND(INDIRECT($C323&amp;"!"&amp;"$G"&amp;$D323)-INDIRECT($C323&amp;"!"&amp;"$F"&amp;$D323)&lt;0.5,INDIRECT($C323&amp;"!"&amp;"$G"&amp;$D323)=1,INDIRECT($C324&amp;"!"&amp;"$F"&amp;$D324)=0),INDIRECT($C323&amp;"!"&amp;"$F"&amp;$D323),AND(INDIRECT($C323&amp;"!"&amp;"$G"&amp;$D323)-INDIRECT($C323&amp;"!"&amp;"$F"&amp;$D323)&lt;=0.5,INDIRECT($C323&amp;"!"&amp;"$G"&amp;$D323)=1,INDIRECT($C324&amp;"!"&amp;"$F"&amp;$D324)=0),Calculs!X323,AND(INDIRECT($C324&amp;"!"&amp;"$F"&amp;$D324)=0,INDIRECT($C323&amp;"!"&amp;"$G"&amp;$D323)=1),AH323,TRUE,INDIRECT($C324&amp;"!"&amp;"$F"&amp;$D324))</f>
        <v>0</v>
      </c>
      <c r="X324" cm="1">
        <f t="array" aca="1" ref="X324" ca="1">IF(AND(INDIRECT($C324&amp;"!"&amp;"$G"&amp;$D324)-INDIRECT($C324&amp;"!"&amp;"$F"&amp;$D324)&lt;0.5,INDIRECT($C324&amp;"!"&amp;"$G"&amp;$D324)=1,INDIRECT($C325&amp;"!"&amp;"$F"&amp;$D325)=0),0,IF(OR(INDIRECT($C324&amp;"!"&amp;"$G"&amp;$D324)=1,AND(INDIRECT($C324&amp;"!"&amp;"$G"&amp;$D324)&lt;&gt;1,INDIRECT($C324&amp;"!"&amp;"$G"&amp;$D324)&gt;Calculs!W324+0.5)),Calculs!W324+0.5,INDIRECT($C324&amp;"!"&amp;"$G"&amp;$D324)+ROUND(W324,0)))</f>
        <v>0</v>
      </c>
      <c r="Y324">
        <f t="shared" ca="1" si="115"/>
        <v>0</v>
      </c>
      <c r="Z324" cm="1">
        <f t="array" aca="1" ref="Z324" ca="1">IF(AND(W324=INT(W324),INDIRECT($C324&amp;"!"&amp;"$F"&amp;$D324)&lt;&gt;""),W324+1,ROUNDUP(W324,0))</f>
        <v>0</v>
      </c>
      <c r="AA324">
        <f t="shared" ca="1" si="116"/>
        <v>0</v>
      </c>
      <c r="AB324" t="str">
        <f t="shared" ca="1" si="117"/>
        <v>Oui</v>
      </c>
      <c r="AC324">
        <f t="shared" ca="1" si="118"/>
        <v>0</v>
      </c>
      <c r="AD324" t="str">
        <f t="shared" ca="1" si="134"/>
        <v>Oui</v>
      </c>
      <c r="AE324" t="str">
        <f t="shared" ca="1" si="119"/>
        <v/>
      </c>
      <c r="AF324" t="str">
        <f t="shared" ca="1" si="120"/>
        <v>Non</v>
      </c>
      <c r="AG324" cm="1">
        <f t="array" aca="1" ref="AG324" ca="1">IF(INDIRECT($C324&amp;"!"&amp;"$G"&amp;$D324)-INDIRECT($C324&amp;"!"&amp;"$F"&amp;$D324)&lt;=0.5,0,IF(AND(INDIRECT($C324&amp;"!"&amp;"$F"&amp;$D324)=0,INDIRECT($C323&amp;"!"&amp;"$G"&amp;$D323)=1),X324,INDIRECT($C324&amp;"!"&amp;"$F"&amp;$D324)))</f>
        <v>0</v>
      </c>
      <c r="AH324" cm="1">
        <f t="array" aca="1" ref="AH324" ca="1">IF(INDIRECT($C324&amp;"!"&amp;"$G"&amp;$D324)-INDIRECT($C324&amp;"!"&amp;"$F"&amp;$D324)&lt;=0.5,0,IF(OR(INDIRECT($C324&amp;"!"&amp;"$G"&amp;$D324)=1,AND(INDIRECT($C324&amp;"!"&amp;"$G"&amp;$D324)&lt;&gt;1,INDIRECT($C324&amp;"!"&amp;"$G"&amp;$D324)&gt;Calculs!AG324+0.5)),Calculs!AG324+0.5,INDIRECT($C324&amp;"!"&amp;"$G"&amp;$D324)+ROUND(AG324,0)))</f>
        <v>0</v>
      </c>
      <c r="AI324">
        <f t="shared" ca="1" si="121"/>
        <v>0</v>
      </c>
      <c r="AJ324" cm="1">
        <f t="array" aca="1" ref="AJ324" ca="1">IF(AND(AG324=INT(AG324),INDIRECT($C324&amp;"!"&amp;"$F"&amp;$D324)&lt;&gt;""),AG324+1,ROUNDUP(AG324,0))</f>
        <v>0</v>
      </c>
      <c r="AK324">
        <f t="shared" ca="1" si="122"/>
        <v>0</v>
      </c>
      <c r="AL324" t="str">
        <f t="shared" ca="1" si="123"/>
        <v>Oui</v>
      </c>
      <c r="AM324">
        <f t="shared" ca="1" si="124"/>
        <v>0</v>
      </c>
      <c r="AN324" t="str">
        <f t="shared" ca="1" si="135"/>
        <v>Oui</v>
      </c>
      <c r="AO324" t="str">
        <f t="shared" ca="1" si="125"/>
        <v/>
      </c>
    </row>
    <row r="325" spans="1:41" x14ac:dyDescent="0.25">
      <c r="A325">
        <v>323</v>
      </c>
      <c r="B325">
        <f ca="1">Data!E325</f>
        <v>3</v>
      </c>
      <c r="C325" t="s">
        <v>247</v>
      </c>
      <c r="D325">
        <v>24</v>
      </c>
      <c r="E325" t="str">
        <f t="shared" ca="1" si="137"/>
        <v>Non</v>
      </c>
      <c r="F325" t="str">
        <f ca="1">IF(Data!$D325&gt;=3,"Oui","Non")</f>
        <v>Non</v>
      </c>
      <c r="G325" s="4" t="str" cm="1">
        <f t="array" aca="1" ref="G325" ca="1">IF(OR(AND(Data!$E325=4,ISBLANK(INDIRECT($C325&amp;"!"&amp;"$D"&amp;$D325&amp;":$I"&amp;$D325))),$E325="Oui"),_xlfn.SWITCH(Informations!$E$10,"Oui",0.5,"Non",0.4,"Erreur"),"NA")</f>
        <v>NA</v>
      </c>
      <c r="H325" s="14" cm="1">
        <f t="array" aca="1" ref="H325" ca="1">_xlfn.SWITCH($G325,"NA",(INDIRECT($C325&amp;"!"&amp;"$E"&amp;$D325))-(INDIRECT($C325&amp;"!"&amp;"$D"&amp;$D325)),0.4,$G325,0.5,$G325,"Erreur","Erreur","Erreur")</f>
        <v>0</v>
      </c>
      <c r="I325" cm="1">
        <f t="array" aca="1" ref="I325" ca="1">IF($G325="NA",INDIRECT($C325&amp;"!"&amp;"$H"&amp;$D325)+INDIRECT($C325&amp;"!"&amp;"$I"&amp;$D325)+INDIRECT($C325&amp;"!"&amp;"$J"&amp;$D325),0)</f>
        <v>0</v>
      </c>
      <c r="J325" cm="1">
        <f t="array" aca="1" ref="J325" ca="1">IF($G325="NA",(INDIRECT($C325&amp;"!"&amp;"$K"&amp;$D325)),0)</f>
        <v>0</v>
      </c>
      <c r="K325" s="4">
        <f t="shared" ca="1" si="138"/>
        <v>0</v>
      </c>
      <c r="L325" s="3">
        <f t="shared" ca="1" si="139"/>
        <v>0</v>
      </c>
      <c r="M325" s="5" cm="1">
        <f t="array" aca="1" ref="M325" ca="1">IF((INDIRECT($C325&amp;"!"&amp;"$D"&amp;$D325))="",,_xlfn.IFS(INDIRECT($C325&amp;"!"&amp;"$E"&amp;$D325)&lt;(1/3),INDIRECT($C325&amp;"!"&amp;"$E"&amp;$D325)-INDIRECT($C325&amp;"!"&amp;"$D"&amp;$D325),INDIRECT($C325&amp;"!"&amp;"$E"&amp;$D325)&gt;=(1/3),Data!$H$3-(INDIRECT($C325&amp;"!"&amp;"$D"&amp;$D325))))+INDIRECT($C325&amp;"!"&amp;"$H"&amp;$D325)</f>
        <v>0</v>
      </c>
      <c r="N325" s="5">
        <f t="shared" ca="1" si="140"/>
        <v>0</v>
      </c>
      <c r="O325" s="6">
        <f t="shared" ca="1" si="141"/>
        <v>0</v>
      </c>
      <c r="P325" s="5" cm="1">
        <f t="array" aca="1" ref="P325" ca="1">IF((INDIRECT($C325&amp;"!"&amp;"$D"&amp;$D325))="",,_xlfn.IFS(INDIRECT($C325&amp;"!"&amp;"$D"&amp;$D325)&gt;(2/3),INDIRECT($C325&amp;"!"&amp;"$E"&amp;$D325)-INDIRECT($C325&amp;"!"&amp;"$D"&amp;$D325),INDIRECT($C325&amp;"!"&amp;"$D"&amp;$D325)&lt;=(2/3),INDIRECT($C325&amp;"!"&amp;"$E"&amp;$D325)-Data!$H$4))+INDIRECT($C325&amp;"!"&amp;"$J"&amp;$D325)</f>
        <v>0</v>
      </c>
      <c r="Q325" s="4">
        <f t="shared" ca="1" si="142"/>
        <v>0</v>
      </c>
      <c r="R325" s="6">
        <f t="shared" ca="1" si="143"/>
        <v>0</v>
      </c>
      <c r="S325" s="4">
        <f ca="1">IF(VLOOKUP(A325,Data!B:E,4)&gt;=2,K325,N325+Q325)</f>
        <v>0</v>
      </c>
      <c r="T325" s="4">
        <f ca="1">IF(VLOOKUP(A325,Data!B:E,4)&gt;=2,,K325-N325-Q325)</f>
        <v>0</v>
      </c>
      <c r="V325" t="str">
        <f t="shared" ref="V325:V365" ca="1" si="144">IF(AND(W325=0,X325=0),"Non","Oui")</f>
        <v>Non</v>
      </c>
      <c r="W325" cm="1">
        <f t="array" aca="1" ref="W325" ca="1">_xlfn.IFS(AND(INDIRECT($C325&amp;"!"&amp;"$G"&amp;$D325)-INDIRECT($C325&amp;"!"&amp;"$F"&amp;$D325)&lt;0.5,INDIRECT($C325&amp;"!"&amp;"$G"&amp;$D325)=1,INDIRECT($C326&amp;"!"&amp;"$F"&amp;$D326)=0),0,AND(INDIRECT($C324&amp;"!"&amp;"$G"&amp;$D324)-INDIRECT($C324&amp;"!"&amp;"$F"&amp;$D324)&lt;0.5,INDIRECT($C324&amp;"!"&amp;"$G"&amp;$D324)=1,INDIRECT($C325&amp;"!"&amp;"$F"&amp;$D325)=0),INDIRECT($C324&amp;"!"&amp;"$F"&amp;$D324),AND(INDIRECT($C324&amp;"!"&amp;"$G"&amp;$D324)-INDIRECT($C324&amp;"!"&amp;"$F"&amp;$D324)&lt;=0.5,INDIRECT($C324&amp;"!"&amp;"$G"&amp;$D324)=1,INDIRECT($C325&amp;"!"&amp;"$F"&amp;$D325)=0),Calculs!X324,AND(INDIRECT($C325&amp;"!"&amp;"$F"&amp;$D325)=0,INDIRECT($C324&amp;"!"&amp;"$G"&amp;$D324)=1),AH324,TRUE,INDIRECT($C325&amp;"!"&amp;"$F"&amp;$D325))</f>
        <v>0</v>
      </c>
      <c r="X325" cm="1">
        <f t="array" aca="1" ref="X325" ca="1">IF(AND(INDIRECT($C325&amp;"!"&amp;"$G"&amp;$D325)-INDIRECT($C325&amp;"!"&amp;"$F"&amp;$D325)&lt;0.5,INDIRECT($C325&amp;"!"&amp;"$G"&amp;$D325)=1,INDIRECT($C326&amp;"!"&amp;"$F"&amp;$D326)=0),0,IF(OR(INDIRECT($C325&amp;"!"&amp;"$G"&amp;$D325)=1,AND(INDIRECT($C325&amp;"!"&amp;"$G"&amp;$D325)&lt;&gt;1,INDIRECT($C325&amp;"!"&amp;"$G"&amp;$D325)&gt;Calculs!W325+0.5)),Calculs!W325+0.5,INDIRECT($C325&amp;"!"&amp;"$G"&amp;$D325)+ROUND(W325,0)))</f>
        <v>0</v>
      </c>
      <c r="Y325">
        <f t="shared" ref="Y325:Y365" ca="1" si="145">MEDIAN(W325:X325)</f>
        <v>0</v>
      </c>
      <c r="Z325" cm="1">
        <f t="array" aca="1" ref="Z325" ca="1">IF(AND(W325=INT(W325),INDIRECT($C325&amp;"!"&amp;"$F"&amp;$D325)&lt;&gt;""),W325+1,ROUNDUP(W325,0))</f>
        <v>0</v>
      </c>
      <c r="AA325">
        <f t="shared" ref="AA325:AA365" ca="1" si="146">ROUNDUP(X325,0)</f>
        <v>0</v>
      </c>
      <c r="AB325" t="str">
        <f t="shared" ref="AB325:AB365" ca="1" si="147">IF(Z325=AA325,"Oui","Non")</f>
        <v>Oui</v>
      </c>
      <c r="AC325">
        <f t="shared" ref="AC325:AC365" ca="1" si="148">Y325-INT(Y325)</f>
        <v>0</v>
      </c>
      <c r="AD325" t="str">
        <f t="shared" ca="1" si="134"/>
        <v>Oui</v>
      </c>
      <c r="AE325" t="str">
        <f t="shared" ref="AE325:AE365" ca="1" si="149">IF(V325="Oui",IF(AND($B325=1,AB325="Oui",AD325="Non"),50,75),"")</f>
        <v/>
      </c>
      <c r="AF325" t="str">
        <f t="shared" ref="AF325:AF365" ca="1" si="150">IF(AND(AG325=0,AH325=0),"Non","Oui")</f>
        <v>Non</v>
      </c>
      <c r="AG325" cm="1">
        <f t="array" aca="1" ref="AG325" ca="1">IF(INDIRECT($C325&amp;"!"&amp;"$G"&amp;$D325)-INDIRECT($C325&amp;"!"&amp;"$F"&amp;$D325)&lt;=0.5,0,IF(AND(INDIRECT($C325&amp;"!"&amp;"$F"&amp;$D325)=0,INDIRECT($C324&amp;"!"&amp;"$G"&amp;$D324)=1),X325,INDIRECT($C325&amp;"!"&amp;"$F"&amp;$D325)))</f>
        <v>0</v>
      </c>
      <c r="AH325" cm="1">
        <f t="array" aca="1" ref="AH325" ca="1">IF(INDIRECT($C325&amp;"!"&amp;"$G"&amp;$D325)-INDIRECT($C325&amp;"!"&amp;"$F"&amp;$D325)&lt;=0.5,0,IF(OR(INDIRECT($C325&amp;"!"&amp;"$G"&amp;$D325)=1,AND(INDIRECT($C325&amp;"!"&amp;"$G"&amp;$D325)&lt;&gt;1,INDIRECT($C325&amp;"!"&amp;"$G"&amp;$D325)&gt;Calculs!AG325+0.5)),Calculs!AG325+0.5,INDIRECT($C325&amp;"!"&amp;"$G"&amp;$D325)+ROUND(AG325,0)))</f>
        <v>0</v>
      </c>
      <c r="AI325">
        <f t="shared" ref="AI325:AI365" ca="1" si="151">MEDIAN(AG325:AH325)</f>
        <v>0</v>
      </c>
      <c r="AJ325" cm="1">
        <f t="array" aca="1" ref="AJ325" ca="1">IF(AND(AG325=INT(AG325),INDIRECT($C325&amp;"!"&amp;"$F"&amp;$D325)&lt;&gt;""),AG325+1,ROUNDUP(AG325,0))</f>
        <v>0</v>
      </c>
      <c r="AK325">
        <f t="shared" ref="AK325:AK365" ca="1" si="152">ROUNDUP(AH325,0)</f>
        <v>0</v>
      </c>
      <c r="AL325" t="str">
        <f t="shared" ref="AL325:AL365" ca="1" si="153">IF(AJ325=AK325,"Oui","Non")</f>
        <v>Oui</v>
      </c>
      <c r="AM325">
        <f t="shared" ref="AM325:AM365" ca="1" si="154">AI325-INT(AI325)</f>
        <v>0</v>
      </c>
      <c r="AN325" t="str">
        <f t="shared" ca="1" si="135"/>
        <v>Oui</v>
      </c>
      <c r="AO325" t="str">
        <f t="shared" ref="AO325:AO365" ca="1" si="155">IF(AF325="Oui",IF(AND($B325=1,AL325="Oui",AN325="Non"),50,75),"")</f>
        <v/>
      </c>
    </row>
    <row r="326" spans="1:41" x14ac:dyDescent="0.25">
      <c r="A326">
        <v>324</v>
      </c>
      <c r="B326">
        <f ca="1">Data!E326</f>
        <v>1</v>
      </c>
      <c r="C326" t="s">
        <v>247</v>
      </c>
      <c r="D326">
        <v>25</v>
      </c>
      <c r="E326" t="str">
        <f t="shared" ca="1" si="137"/>
        <v>Non</v>
      </c>
      <c r="F326" t="str">
        <f ca="1">IF(Data!$D326&gt;=3,"Oui","Non")</f>
        <v>Non</v>
      </c>
      <c r="G326" s="4" t="str" cm="1">
        <f t="array" aca="1" ref="G326" ca="1">IF(OR(AND(Data!$E326=4,ISBLANK(INDIRECT($C326&amp;"!"&amp;"$D"&amp;$D326&amp;":$I"&amp;$D326))),$E326="Oui"),_xlfn.SWITCH(Informations!$E$10,"Oui",0.5,"Non",0.4,"Erreur"),"NA")</f>
        <v>NA</v>
      </c>
      <c r="H326" s="14" cm="1">
        <f t="array" aca="1" ref="H326" ca="1">_xlfn.SWITCH($G326,"NA",(INDIRECT($C326&amp;"!"&amp;"$E"&amp;$D326))-(INDIRECT($C326&amp;"!"&amp;"$D"&amp;$D326)),0.4,$G326,0.5,$G326,"Erreur","Erreur","Erreur")</f>
        <v>0</v>
      </c>
      <c r="I326" cm="1">
        <f t="array" aca="1" ref="I326" ca="1">IF($G326="NA",INDIRECT($C326&amp;"!"&amp;"$H"&amp;$D326)+INDIRECT($C326&amp;"!"&amp;"$I"&amp;$D326)+INDIRECT($C326&amp;"!"&amp;"$J"&amp;$D326),0)</f>
        <v>0</v>
      </c>
      <c r="J326" cm="1">
        <f t="array" aca="1" ref="J326" ca="1">IF($G326="NA",(INDIRECT($C326&amp;"!"&amp;"$K"&amp;$D326)),0)</f>
        <v>0</v>
      </c>
      <c r="K326" s="4">
        <f t="shared" ca="1" si="138"/>
        <v>0</v>
      </c>
      <c r="L326" s="3">
        <f t="shared" ca="1" si="139"/>
        <v>0</v>
      </c>
      <c r="M326" s="5" cm="1">
        <f t="array" aca="1" ref="M326" ca="1">IF((INDIRECT($C326&amp;"!"&amp;"$D"&amp;$D326))="",,_xlfn.IFS(INDIRECT($C326&amp;"!"&amp;"$E"&amp;$D326)&lt;(1/3),INDIRECT($C326&amp;"!"&amp;"$E"&amp;$D326)-INDIRECT($C326&amp;"!"&amp;"$D"&amp;$D326),INDIRECT($C326&amp;"!"&amp;"$E"&amp;$D326)&gt;=(1/3),Data!$H$3-(INDIRECT($C326&amp;"!"&amp;"$D"&amp;$D326))))+INDIRECT($C326&amp;"!"&amp;"$H"&amp;$D326)</f>
        <v>0</v>
      </c>
      <c r="N326" s="5">
        <f t="shared" ca="1" si="140"/>
        <v>0</v>
      </c>
      <c r="O326" s="6">
        <f t="shared" ca="1" si="141"/>
        <v>0</v>
      </c>
      <c r="P326" s="5" cm="1">
        <f t="array" aca="1" ref="P326" ca="1">IF((INDIRECT($C326&amp;"!"&amp;"$D"&amp;$D326))="",,_xlfn.IFS(INDIRECT($C326&amp;"!"&amp;"$D"&amp;$D326)&gt;(2/3),INDIRECT($C326&amp;"!"&amp;"$E"&amp;$D326)-INDIRECT($C326&amp;"!"&amp;"$D"&amp;$D326),INDIRECT($C326&amp;"!"&amp;"$D"&amp;$D326)&lt;=(2/3),INDIRECT($C326&amp;"!"&amp;"$E"&amp;$D326)-Data!$H$4))+INDIRECT($C326&amp;"!"&amp;"$J"&amp;$D326)</f>
        <v>0</v>
      </c>
      <c r="Q326" s="4">
        <f t="shared" ca="1" si="142"/>
        <v>0</v>
      </c>
      <c r="R326" s="6">
        <f t="shared" ca="1" si="143"/>
        <v>0</v>
      </c>
      <c r="S326" s="4">
        <f ca="1">IF(VLOOKUP(A326,Data!B:E,4)&gt;=2,K326,N326+Q326)</f>
        <v>0</v>
      </c>
      <c r="T326" s="4">
        <f ca="1">IF(VLOOKUP(A326,Data!B:E,4)&gt;=2,,K326-N326-Q326)</f>
        <v>0</v>
      </c>
      <c r="V326" t="str">
        <f t="shared" ca="1" si="144"/>
        <v>Non</v>
      </c>
      <c r="W326" cm="1">
        <f t="array" aca="1" ref="W326" ca="1">_xlfn.IFS(AND(INDIRECT($C326&amp;"!"&amp;"$G"&amp;$D326)-INDIRECT($C326&amp;"!"&amp;"$F"&amp;$D326)&lt;0.5,INDIRECT($C326&amp;"!"&amp;"$G"&amp;$D326)=1,INDIRECT($C327&amp;"!"&amp;"$F"&amp;$D327)=0),0,AND(INDIRECT($C325&amp;"!"&amp;"$G"&amp;$D325)-INDIRECT($C325&amp;"!"&amp;"$F"&amp;$D325)&lt;0.5,INDIRECT($C325&amp;"!"&amp;"$G"&amp;$D325)=1,INDIRECT($C326&amp;"!"&amp;"$F"&amp;$D326)=0),INDIRECT($C325&amp;"!"&amp;"$F"&amp;$D325),AND(INDIRECT($C325&amp;"!"&amp;"$G"&amp;$D325)-INDIRECT($C325&amp;"!"&amp;"$F"&amp;$D325)&lt;=0.5,INDIRECT($C325&amp;"!"&amp;"$G"&amp;$D325)=1,INDIRECT($C326&amp;"!"&amp;"$F"&amp;$D326)=0),Calculs!X325,AND(INDIRECT($C326&amp;"!"&amp;"$F"&amp;$D326)=0,INDIRECT($C325&amp;"!"&amp;"$G"&amp;$D325)=1),AH325,TRUE,INDIRECT($C326&amp;"!"&amp;"$F"&amp;$D326))</f>
        <v>0</v>
      </c>
      <c r="X326" cm="1">
        <f t="array" aca="1" ref="X326" ca="1">IF(AND(INDIRECT($C326&amp;"!"&amp;"$G"&amp;$D326)-INDIRECT($C326&amp;"!"&amp;"$F"&amp;$D326)&lt;0.5,INDIRECT($C326&amp;"!"&amp;"$G"&amp;$D326)=1,INDIRECT($C327&amp;"!"&amp;"$F"&amp;$D327)=0),0,IF(OR(INDIRECT($C326&amp;"!"&amp;"$G"&amp;$D326)=1,AND(INDIRECT($C326&amp;"!"&amp;"$G"&amp;$D326)&lt;&gt;1,INDIRECT($C326&amp;"!"&amp;"$G"&amp;$D326)&gt;Calculs!W326+0.5)),Calculs!W326+0.5,INDIRECT($C326&amp;"!"&amp;"$G"&amp;$D326)+ROUND(W326,0)))</f>
        <v>0</v>
      </c>
      <c r="Y326">
        <f t="shared" ca="1" si="145"/>
        <v>0</v>
      </c>
      <c r="Z326" cm="1">
        <f t="array" aca="1" ref="Z326" ca="1">IF(AND(W326=INT(W326),INDIRECT($C326&amp;"!"&amp;"$F"&amp;$D326)&lt;&gt;""),W326+1,ROUNDUP(W326,0))</f>
        <v>0</v>
      </c>
      <c r="AA326">
        <f t="shared" ca="1" si="146"/>
        <v>0</v>
      </c>
      <c r="AB326" t="str">
        <f t="shared" ca="1" si="147"/>
        <v>Oui</v>
      </c>
      <c r="AC326">
        <f t="shared" ca="1" si="148"/>
        <v>0</v>
      </c>
      <c r="AD326" t="str">
        <f t="shared" ca="1" si="134"/>
        <v>Oui</v>
      </c>
      <c r="AE326" t="str">
        <f t="shared" ca="1" si="149"/>
        <v/>
      </c>
      <c r="AF326" t="str">
        <f t="shared" ca="1" si="150"/>
        <v>Non</v>
      </c>
      <c r="AG326" cm="1">
        <f t="array" aca="1" ref="AG326" ca="1">IF(INDIRECT($C326&amp;"!"&amp;"$G"&amp;$D326)-INDIRECT($C326&amp;"!"&amp;"$F"&amp;$D326)&lt;=0.5,0,IF(AND(INDIRECT($C326&amp;"!"&amp;"$F"&amp;$D326)=0,INDIRECT($C325&amp;"!"&amp;"$G"&amp;$D325)=1),X326,INDIRECT($C326&amp;"!"&amp;"$F"&amp;$D326)))</f>
        <v>0</v>
      </c>
      <c r="AH326" cm="1">
        <f t="array" aca="1" ref="AH326" ca="1">IF(INDIRECT($C326&amp;"!"&amp;"$G"&amp;$D326)-INDIRECT($C326&amp;"!"&amp;"$F"&amp;$D326)&lt;=0.5,0,IF(OR(INDIRECT($C326&amp;"!"&amp;"$G"&amp;$D326)=1,AND(INDIRECT($C326&amp;"!"&amp;"$G"&amp;$D326)&lt;&gt;1,INDIRECT($C326&amp;"!"&amp;"$G"&amp;$D326)&gt;Calculs!AG326+0.5)),Calculs!AG326+0.5,INDIRECT($C326&amp;"!"&amp;"$G"&amp;$D326)+ROUND(AG326,0)))</f>
        <v>0</v>
      </c>
      <c r="AI326">
        <f t="shared" ca="1" si="151"/>
        <v>0</v>
      </c>
      <c r="AJ326" cm="1">
        <f t="array" aca="1" ref="AJ326" ca="1">IF(AND(AG326=INT(AG326),INDIRECT($C326&amp;"!"&amp;"$F"&amp;$D326)&lt;&gt;""),AG326+1,ROUNDUP(AG326,0))</f>
        <v>0</v>
      </c>
      <c r="AK326">
        <f t="shared" ca="1" si="152"/>
        <v>0</v>
      </c>
      <c r="AL326" t="str">
        <f t="shared" ca="1" si="153"/>
        <v>Oui</v>
      </c>
      <c r="AM326">
        <f t="shared" ca="1" si="154"/>
        <v>0</v>
      </c>
      <c r="AN326" t="str">
        <f t="shared" ca="1" si="135"/>
        <v>Oui</v>
      </c>
      <c r="AO326" t="str">
        <f t="shared" ca="1" si="155"/>
        <v/>
      </c>
    </row>
    <row r="327" spans="1:41" x14ac:dyDescent="0.25">
      <c r="A327">
        <v>325</v>
      </c>
      <c r="B327">
        <f ca="1">Data!E327</f>
        <v>1</v>
      </c>
      <c r="C327" t="s">
        <v>247</v>
      </c>
      <c r="D327">
        <v>26</v>
      </c>
      <c r="E327" t="str">
        <f t="shared" ca="1" si="137"/>
        <v>Non</v>
      </c>
      <c r="F327" t="str">
        <f ca="1">IF(Data!$D327&gt;=3,"Oui","Non")</f>
        <v>Non</v>
      </c>
      <c r="G327" s="4" t="str" cm="1">
        <f t="array" aca="1" ref="G327" ca="1">IF(OR(AND(Data!$E327=4,ISBLANK(INDIRECT($C327&amp;"!"&amp;"$D"&amp;$D327&amp;":$I"&amp;$D327))),$E327="Oui"),_xlfn.SWITCH(Informations!$E$10,"Oui",0.5,"Non",0.4,"Erreur"),"NA")</f>
        <v>NA</v>
      </c>
      <c r="H327" s="14" cm="1">
        <f t="array" aca="1" ref="H327" ca="1">_xlfn.SWITCH($G327,"NA",(INDIRECT($C327&amp;"!"&amp;"$E"&amp;$D327))-(INDIRECT($C327&amp;"!"&amp;"$D"&amp;$D327)),0.4,$G327,0.5,$G327,"Erreur","Erreur","Erreur")</f>
        <v>0</v>
      </c>
      <c r="I327" cm="1">
        <f t="array" aca="1" ref="I327" ca="1">IF($G327="NA",INDIRECT($C327&amp;"!"&amp;"$H"&amp;$D327)+INDIRECT($C327&amp;"!"&amp;"$I"&amp;$D327)+INDIRECT($C327&amp;"!"&amp;"$J"&amp;$D327),0)</f>
        <v>0</v>
      </c>
      <c r="J327" cm="1">
        <f t="array" aca="1" ref="J327" ca="1">IF($G327="NA",(INDIRECT($C327&amp;"!"&amp;"$K"&amp;$D327)),0)</f>
        <v>0</v>
      </c>
      <c r="K327" s="4">
        <f t="shared" ca="1" si="138"/>
        <v>0</v>
      </c>
      <c r="L327" s="3">
        <f t="shared" ca="1" si="139"/>
        <v>0</v>
      </c>
      <c r="M327" s="5" cm="1">
        <f t="array" aca="1" ref="M327" ca="1">IF((INDIRECT($C327&amp;"!"&amp;"$D"&amp;$D327))="",,_xlfn.IFS(INDIRECT($C327&amp;"!"&amp;"$E"&amp;$D327)&lt;(1/3),INDIRECT($C327&amp;"!"&amp;"$E"&amp;$D327)-INDIRECT($C327&amp;"!"&amp;"$D"&amp;$D327),INDIRECT($C327&amp;"!"&amp;"$E"&amp;$D327)&gt;=(1/3),Data!$H$3-(INDIRECT($C327&amp;"!"&amp;"$D"&amp;$D327))))+INDIRECT($C327&amp;"!"&amp;"$H"&amp;$D327)</f>
        <v>0</v>
      </c>
      <c r="N327" s="5">
        <f t="shared" ca="1" si="140"/>
        <v>0</v>
      </c>
      <c r="O327" s="6">
        <f t="shared" ca="1" si="141"/>
        <v>0</v>
      </c>
      <c r="P327" s="5" cm="1">
        <f t="array" aca="1" ref="P327" ca="1">IF((INDIRECT($C327&amp;"!"&amp;"$D"&amp;$D327))="",,_xlfn.IFS(INDIRECT($C327&amp;"!"&amp;"$D"&amp;$D327)&gt;(2/3),INDIRECT($C327&amp;"!"&amp;"$E"&amp;$D327)-INDIRECT($C327&amp;"!"&amp;"$D"&amp;$D327),INDIRECT($C327&amp;"!"&amp;"$D"&amp;$D327)&lt;=(2/3),INDIRECT($C327&amp;"!"&amp;"$E"&amp;$D327)-Data!$H$4))+INDIRECT($C327&amp;"!"&amp;"$J"&amp;$D327)</f>
        <v>0</v>
      </c>
      <c r="Q327" s="4">
        <f t="shared" ca="1" si="142"/>
        <v>0</v>
      </c>
      <c r="R327" s="6">
        <f t="shared" ca="1" si="143"/>
        <v>0</v>
      </c>
      <c r="S327" s="4">
        <f ca="1">IF(VLOOKUP(A327,Data!B:E,4)&gt;=2,K327,N327+Q327)</f>
        <v>0</v>
      </c>
      <c r="T327" s="4">
        <f ca="1">IF(VLOOKUP(A327,Data!B:E,4)&gt;=2,,K327-N327-Q327)</f>
        <v>0</v>
      </c>
      <c r="U327" s="4">
        <f t="shared" ref="U327" ca="1" si="156">SUM(K321:K327)</f>
        <v>0</v>
      </c>
      <c r="V327" t="str">
        <f t="shared" ca="1" si="144"/>
        <v>Non</v>
      </c>
      <c r="W327" cm="1">
        <f t="array" aca="1" ref="W327" ca="1">_xlfn.IFS(AND(INDIRECT($C327&amp;"!"&amp;"$G"&amp;$D327)-INDIRECT($C327&amp;"!"&amp;"$F"&amp;$D327)&lt;0.5,INDIRECT($C327&amp;"!"&amp;"$G"&amp;$D327)=1,INDIRECT($C328&amp;"!"&amp;"$F"&amp;$D328)=0),0,AND(INDIRECT($C326&amp;"!"&amp;"$G"&amp;$D326)-INDIRECT($C326&amp;"!"&amp;"$F"&amp;$D326)&lt;0.5,INDIRECT($C326&amp;"!"&amp;"$G"&amp;$D326)=1,INDIRECT($C327&amp;"!"&amp;"$F"&amp;$D327)=0),INDIRECT($C326&amp;"!"&amp;"$F"&amp;$D326),AND(INDIRECT($C326&amp;"!"&amp;"$G"&amp;$D326)-INDIRECT($C326&amp;"!"&amp;"$F"&amp;$D326)&lt;=0.5,INDIRECT($C326&amp;"!"&amp;"$G"&amp;$D326)=1,INDIRECT($C327&amp;"!"&amp;"$F"&amp;$D327)=0),Calculs!X326,AND(INDIRECT($C327&amp;"!"&amp;"$F"&amp;$D327)=0,INDIRECT($C326&amp;"!"&amp;"$G"&amp;$D326)=1),AH326,TRUE,INDIRECT($C327&amp;"!"&amp;"$F"&amp;$D327))</f>
        <v>0</v>
      </c>
      <c r="X327" cm="1">
        <f t="array" aca="1" ref="X327" ca="1">IF(AND(INDIRECT($C327&amp;"!"&amp;"$G"&amp;$D327)-INDIRECT($C327&amp;"!"&amp;"$F"&amp;$D327)&lt;0.5,INDIRECT($C327&amp;"!"&amp;"$G"&amp;$D327)=1,INDIRECT($C328&amp;"!"&amp;"$F"&amp;$D328)=0),0,IF(OR(INDIRECT($C327&amp;"!"&amp;"$G"&amp;$D327)=1,AND(INDIRECT($C327&amp;"!"&amp;"$G"&amp;$D327)&lt;&gt;1,INDIRECT($C327&amp;"!"&amp;"$G"&amp;$D327)&gt;Calculs!W327+0.5)),Calculs!W327+0.5,INDIRECT($C327&amp;"!"&amp;"$G"&amp;$D327)+ROUND(W327,0)))</f>
        <v>0</v>
      </c>
      <c r="Y327">
        <f t="shared" ca="1" si="145"/>
        <v>0</v>
      </c>
      <c r="Z327" cm="1">
        <f t="array" aca="1" ref="Z327" ca="1">IF(AND(W327=INT(W327),INDIRECT($C327&amp;"!"&amp;"$F"&amp;$D327)&lt;&gt;""),W327+1,ROUNDUP(W327,0))</f>
        <v>0</v>
      </c>
      <c r="AA327">
        <f t="shared" ca="1" si="146"/>
        <v>0</v>
      </c>
      <c r="AB327" t="str">
        <f t="shared" ca="1" si="147"/>
        <v>Oui</v>
      </c>
      <c r="AC327">
        <f t="shared" ca="1" si="148"/>
        <v>0</v>
      </c>
      <c r="AD327" t="str">
        <f t="shared" ca="1" si="134"/>
        <v>Oui</v>
      </c>
      <c r="AE327" t="str">
        <f t="shared" ca="1" si="149"/>
        <v/>
      </c>
      <c r="AF327" t="str">
        <f t="shared" ca="1" si="150"/>
        <v>Non</v>
      </c>
      <c r="AG327" cm="1">
        <f t="array" aca="1" ref="AG327" ca="1">IF(INDIRECT($C327&amp;"!"&amp;"$G"&amp;$D327)-INDIRECT($C327&amp;"!"&amp;"$F"&amp;$D327)&lt;=0.5,0,IF(AND(INDIRECT($C327&amp;"!"&amp;"$F"&amp;$D327)=0,INDIRECT($C326&amp;"!"&amp;"$G"&amp;$D326)=1),X327,INDIRECT($C327&amp;"!"&amp;"$F"&amp;$D327)))</f>
        <v>0</v>
      </c>
      <c r="AH327" cm="1">
        <f t="array" aca="1" ref="AH327" ca="1">IF(INDIRECT($C327&amp;"!"&amp;"$G"&amp;$D327)-INDIRECT($C327&amp;"!"&amp;"$F"&amp;$D327)&lt;=0.5,0,IF(OR(INDIRECT($C327&amp;"!"&amp;"$G"&amp;$D327)=1,AND(INDIRECT($C327&amp;"!"&amp;"$G"&amp;$D327)&lt;&gt;1,INDIRECT($C327&amp;"!"&amp;"$G"&amp;$D327)&gt;Calculs!AG327+0.5)),Calculs!AG327+0.5,INDIRECT($C327&amp;"!"&amp;"$G"&amp;$D327)+ROUND(AG327,0)))</f>
        <v>0</v>
      </c>
      <c r="AI327">
        <f t="shared" ca="1" si="151"/>
        <v>0</v>
      </c>
      <c r="AJ327" cm="1">
        <f t="array" aca="1" ref="AJ327" ca="1">IF(AND(AG327=INT(AG327),INDIRECT($C327&amp;"!"&amp;"$F"&amp;$D327)&lt;&gt;""),AG327+1,ROUNDUP(AG327,0))</f>
        <v>0</v>
      </c>
      <c r="AK327">
        <f t="shared" ca="1" si="152"/>
        <v>0</v>
      </c>
      <c r="AL327" t="str">
        <f t="shared" ca="1" si="153"/>
        <v>Oui</v>
      </c>
      <c r="AM327">
        <f t="shared" ca="1" si="154"/>
        <v>0</v>
      </c>
      <c r="AN327" t="str">
        <f t="shared" ca="1" si="135"/>
        <v>Oui</v>
      </c>
      <c r="AO327" t="str">
        <f t="shared" ca="1" si="155"/>
        <v/>
      </c>
    </row>
    <row r="328" spans="1:41" x14ac:dyDescent="0.25">
      <c r="A328">
        <v>326</v>
      </c>
      <c r="B328">
        <f ca="1">Data!E328</f>
        <v>1</v>
      </c>
      <c r="C328" t="s">
        <v>247</v>
      </c>
      <c r="D328">
        <v>27</v>
      </c>
      <c r="E328" t="str">
        <f t="shared" ca="1" si="137"/>
        <v>Non</v>
      </c>
      <c r="F328" t="str">
        <f ca="1">IF(Data!$D328&gt;=3,"Oui","Non")</f>
        <v>Non</v>
      </c>
      <c r="G328" s="4" t="str" cm="1">
        <f t="array" aca="1" ref="G328" ca="1">IF(OR(AND(Data!$E328=4,ISBLANK(INDIRECT($C328&amp;"!"&amp;"$D"&amp;$D328&amp;":$I"&amp;$D328))),$E328="Oui"),_xlfn.SWITCH(Informations!$E$10,"Oui",0.5,"Non",0.4,"Erreur"),"NA")</f>
        <v>NA</v>
      </c>
      <c r="H328" s="14" cm="1">
        <f t="array" aca="1" ref="H328" ca="1">_xlfn.SWITCH($G328,"NA",(INDIRECT($C328&amp;"!"&amp;"$E"&amp;$D328))-(INDIRECT($C328&amp;"!"&amp;"$D"&amp;$D328)),0.4,$G328,0.5,$G328,"Erreur","Erreur","Erreur")</f>
        <v>0</v>
      </c>
      <c r="I328" cm="1">
        <f t="array" aca="1" ref="I328" ca="1">IF($G328="NA",INDIRECT($C328&amp;"!"&amp;"$H"&amp;$D328)+INDIRECT($C328&amp;"!"&amp;"$I"&amp;$D328)+INDIRECT($C328&amp;"!"&amp;"$J"&amp;$D328),0)</f>
        <v>0</v>
      </c>
      <c r="J328" cm="1">
        <f t="array" aca="1" ref="J328" ca="1">IF($G328="NA",(INDIRECT($C328&amp;"!"&amp;"$K"&amp;$D328)),0)</f>
        <v>0</v>
      </c>
      <c r="K328" s="4">
        <f t="shared" ca="1" si="138"/>
        <v>0</v>
      </c>
      <c r="L328" s="3">
        <f t="shared" ca="1" si="139"/>
        <v>0</v>
      </c>
      <c r="M328" s="5" cm="1">
        <f t="array" aca="1" ref="M328" ca="1">IF((INDIRECT($C328&amp;"!"&amp;"$D"&amp;$D328))="",,_xlfn.IFS(INDIRECT($C328&amp;"!"&amp;"$E"&amp;$D328)&lt;(1/3),INDIRECT($C328&amp;"!"&amp;"$E"&amp;$D328)-INDIRECT($C328&amp;"!"&amp;"$D"&amp;$D328),INDIRECT($C328&amp;"!"&amp;"$E"&amp;$D328)&gt;=(1/3),Data!$H$3-(INDIRECT($C328&amp;"!"&amp;"$D"&amp;$D328))))+INDIRECT($C328&amp;"!"&amp;"$H"&amp;$D328)</f>
        <v>0</v>
      </c>
      <c r="N328" s="5">
        <f t="shared" ca="1" si="140"/>
        <v>0</v>
      </c>
      <c r="O328" s="6">
        <f t="shared" ca="1" si="141"/>
        <v>0</v>
      </c>
      <c r="P328" s="5" cm="1">
        <f t="array" aca="1" ref="P328" ca="1">IF((INDIRECT($C328&amp;"!"&amp;"$D"&amp;$D328))="",,_xlfn.IFS(INDIRECT($C328&amp;"!"&amp;"$D"&amp;$D328)&gt;(2/3),INDIRECT($C328&amp;"!"&amp;"$E"&amp;$D328)-INDIRECT($C328&amp;"!"&amp;"$D"&amp;$D328),INDIRECT($C328&amp;"!"&amp;"$D"&amp;$D328)&lt;=(2/3),INDIRECT($C328&amp;"!"&amp;"$E"&amp;$D328)-Data!$H$4))+INDIRECT($C328&amp;"!"&amp;"$J"&amp;$D328)</f>
        <v>0</v>
      </c>
      <c r="Q328" s="4">
        <f t="shared" ca="1" si="142"/>
        <v>0</v>
      </c>
      <c r="R328" s="6">
        <f t="shared" ca="1" si="143"/>
        <v>0</v>
      </c>
      <c r="S328" s="4">
        <f ca="1">IF(VLOOKUP(A328,Data!B:E,4)&gt;=2,K328,N328+Q328)</f>
        <v>0</v>
      </c>
      <c r="T328" s="4">
        <f ca="1">IF(VLOOKUP(A328,Data!B:E,4)&gt;=2,,K328-N328-Q328)</f>
        <v>0</v>
      </c>
      <c r="V328" t="str">
        <f t="shared" ca="1" si="144"/>
        <v>Non</v>
      </c>
      <c r="W328" cm="1">
        <f t="array" aca="1" ref="W328" ca="1">_xlfn.IFS(AND(INDIRECT($C328&amp;"!"&amp;"$G"&amp;$D328)-INDIRECT($C328&amp;"!"&amp;"$F"&amp;$D328)&lt;0.5,INDIRECT($C328&amp;"!"&amp;"$G"&amp;$D328)=1,INDIRECT($C329&amp;"!"&amp;"$F"&amp;$D329)=0),0,AND(INDIRECT($C327&amp;"!"&amp;"$G"&amp;$D327)-INDIRECT($C327&amp;"!"&amp;"$F"&amp;$D327)&lt;0.5,INDIRECT($C327&amp;"!"&amp;"$G"&amp;$D327)=1,INDIRECT($C328&amp;"!"&amp;"$F"&amp;$D328)=0),INDIRECT($C327&amp;"!"&amp;"$F"&amp;$D327),AND(INDIRECT($C327&amp;"!"&amp;"$G"&amp;$D327)-INDIRECT($C327&amp;"!"&amp;"$F"&amp;$D327)&lt;=0.5,INDIRECT($C327&amp;"!"&amp;"$G"&amp;$D327)=1,INDIRECT($C328&amp;"!"&amp;"$F"&amp;$D328)=0),Calculs!X327,AND(INDIRECT($C328&amp;"!"&amp;"$F"&amp;$D328)=0,INDIRECT($C327&amp;"!"&amp;"$G"&amp;$D327)=1),AH327,TRUE,INDIRECT($C328&amp;"!"&amp;"$F"&amp;$D328))</f>
        <v>0</v>
      </c>
      <c r="X328" cm="1">
        <f t="array" aca="1" ref="X328" ca="1">IF(AND(INDIRECT($C328&amp;"!"&amp;"$G"&amp;$D328)-INDIRECT($C328&amp;"!"&amp;"$F"&amp;$D328)&lt;0.5,INDIRECT($C328&amp;"!"&amp;"$G"&amp;$D328)=1,INDIRECT($C329&amp;"!"&amp;"$F"&amp;$D329)=0),0,IF(OR(INDIRECT($C328&amp;"!"&amp;"$G"&amp;$D328)=1,AND(INDIRECT($C328&amp;"!"&amp;"$G"&amp;$D328)&lt;&gt;1,INDIRECT($C328&amp;"!"&amp;"$G"&amp;$D328)&gt;Calculs!W328+0.5)),Calculs!W328+0.5,INDIRECT($C328&amp;"!"&amp;"$G"&amp;$D328)+ROUND(W328,0)))</f>
        <v>0</v>
      </c>
      <c r="Y328">
        <f t="shared" ca="1" si="145"/>
        <v>0</v>
      </c>
      <c r="Z328" cm="1">
        <f t="array" aca="1" ref="Z328" ca="1">IF(AND(W328=INT(W328),INDIRECT($C328&amp;"!"&amp;"$F"&amp;$D328)&lt;&gt;""),W328+1,ROUNDUP(W328,0))</f>
        <v>0</v>
      </c>
      <c r="AA328">
        <f t="shared" ca="1" si="146"/>
        <v>0</v>
      </c>
      <c r="AB328" t="str">
        <f t="shared" ca="1" si="147"/>
        <v>Oui</v>
      </c>
      <c r="AC328">
        <f t="shared" ca="1" si="148"/>
        <v>0</v>
      </c>
      <c r="AD328" t="str">
        <f t="shared" ca="1" si="134"/>
        <v>Oui</v>
      </c>
      <c r="AE328" t="str">
        <f t="shared" ca="1" si="149"/>
        <v/>
      </c>
      <c r="AF328" t="str">
        <f t="shared" ca="1" si="150"/>
        <v>Non</v>
      </c>
      <c r="AG328" cm="1">
        <f t="array" aca="1" ref="AG328" ca="1">IF(INDIRECT($C328&amp;"!"&amp;"$G"&amp;$D328)-INDIRECT($C328&amp;"!"&amp;"$F"&amp;$D328)&lt;=0.5,0,IF(AND(INDIRECT($C328&amp;"!"&amp;"$F"&amp;$D328)=0,INDIRECT($C327&amp;"!"&amp;"$G"&amp;$D327)=1),X328,INDIRECT($C328&amp;"!"&amp;"$F"&amp;$D328)))</f>
        <v>0</v>
      </c>
      <c r="AH328" cm="1">
        <f t="array" aca="1" ref="AH328" ca="1">IF(INDIRECT($C328&amp;"!"&amp;"$G"&amp;$D328)-INDIRECT($C328&amp;"!"&amp;"$F"&amp;$D328)&lt;=0.5,0,IF(OR(INDIRECT($C328&amp;"!"&amp;"$G"&amp;$D328)=1,AND(INDIRECT($C328&amp;"!"&amp;"$G"&amp;$D328)&lt;&gt;1,INDIRECT($C328&amp;"!"&amp;"$G"&amp;$D328)&gt;Calculs!AG328+0.5)),Calculs!AG328+0.5,INDIRECT($C328&amp;"!"&amp;"$G"&amp;$D328)+ROUND(AG328,0)))</f>
        <v>0</v>
      </c>
      <c r="AI328">
        <f t="shared" ca="1" si="151"/>
        <v>0</v>
      </c>
      <c r="AJ328" cm="1">
        <f t="array" aca="1" ref="AJ328" ca="1">IF(AND(AG328=INT(AG328),INDIRECT($C328&amp;"!"&amp;"$F"&amp;$D328)&lt;&gt;""),AG328+1,ROUNDUP(AG328,0))</f>
        <v>0</v>
      </c>
      <c r="AK328">
        <f t="shared" ca="1" si="152"/>
        <v>0</v>
      </c>
      <c r="AL328" t="str">
        <f t="shared" ca="1" si="153"/>
        <v>Oui</v>
      </c>
      <c r="AM328">
        <f t="shared" ca="1" si="154"/>
        <v>0</v>
      </c>
      <c r="AN328" t="str">
        <f t="shared" ca="1" si="135"/>
        <v>Oui</v>
      </c>
      <c r="AO328" t="str">
        <f t="shared" ca="1" si="155"/>
        <v/>
      </c>
    </row>
    <row r="329" spans="1:41" x14ac:dyDescent="0.25">
      <c r="A329">
        <v>327</v>
      </c>
      <c r="B329">
        <f ca="1">Data!E329</f>
        <v>1</v>
      </c>
      <c r="C329" t="s">
        <v>247</v>
      </c>
      <c r="D329">
        <v>28</v>
      </c>
      <c r="E329" t="str">
        <f t="shared" ca="1" si="137"/>
        <v>Non</v>
      </c>
      <c r="F329" t="str">
        <f ca="1">IF(Data!$D329&gt;=3,"Oui","Non")</f>
        <v>Non</v>
      </c>
      <c r="G329" s="4" t="str" cm="1">
        <f t="array" aca="1" ref="G329" ca="1">IF(OR(AND(Data!$E329=4,ISBLANK(INDIRECT($C329&amp;"!"&amp;"$D"&amp;$D329&amp;":$I"&amp;$D329))),$E329="Oui"),_xlfn.SWITCH(Informations!$E$10,"Oui",0.5,"Non",0.4,"Erreur"),"NA")</f>
        <v>NA</v>
      </c>
      <c r="H329" s="14" cm="1">
        <f t="array" aca="1" ref="H329" ca="1">_xlfn.SWITCH($G329,"NA",(INDIRECT($C329&amp;"!"&amp;"$E"&amp;$D329))-(INDIRECT($C329&amp;"!"&amp;"$D"&amp;$D329)),0.4,$G329,0.5,$G329,"Erreur","Erreur","Erreur")</f>
        <v>0</v>
      </c>
      <c r="I329" cm="1">
        <f t="array" aca="1" ref="I329" ca="1">IF($G329="NA",INDIRECT($C329&amp;"!"&amp;"$H"&amp;$D329)+INDIRECT($C329&amp;"!"&amp;"$I"&amp;$D329)+INDIRECT($C329&amp;"!"&amp;"$J"&amp;$D329),0)</f>
        <v>0</v>
      </c>
      <c r="J329" cm="1">
        <f t="array" aca="1" ref="J329" ca="1">IF($G329="NA",(INDIRECT($C329&amp;"!"&amp;"$K"&amp;$D329)),0)</f>
        <v>0</v>
      </c>
      <c r="K329" s="4">
        <f t="shared" ca="1" si="138"/>
        <v>0</v>
      </c>
      <c r="L329" s="3">
        <f t="shared" ca="1" si="139"/>
        <v>0</v>
      </c>
      <c r="M329" s="5" cm="1">
        <f t="array" aca="1" ref="M329" ca="1">IF((INDIRECT($C329&amp;"!"&amp;"$D"&amp;$D329))="",,_xlfn.IFS(INDIRECT($C329&amp;"!"&amp;"$E"&amp;$D329)&lt;(1/3),INDIRECT($C329&amp;"!"&amp;"$E"&amp;$D329)-INDIRECT($C329&amp;"!"&amp;"$D"&amp;$D329),INDIRECT($C329&amp;"!"&amp;"$E"&amp;$D329)&gt;=(1/3),Data!$H$3-(INDIRECT($C329&amp;"!"&amp;"$D"&amp;$D329))))+INDIRECT($C329&amp;"!"&amp;"$H"&amp;$D329)</f>
        <v>0</v>
      </c>
      <c r="N329" s="5">
        <f t="shared" ca="1" si="140"/>
        <v>0</v>
      </c>
      <c r="O329" s="6">
        <f t="shared" ca="1" si="141"/>
        <v>0</v>
      </c>
      <c r="P329" s="5" cm="1">
        <f t="array" aca="1" ref="P329" ca="1">IF((INDIRECT($C329&amp;"!"&amp;"$D"&amp;$D329))="",,_xlfn.IFS(INDIRECT($C329&amp;"!"&amp;"$D"&amp;$D329)&gt;(2/3),INDIRECT($C329&amp;"!"&amp;"$E"&amp;$D329)-INDIRECT($C329&amp;"!"&amp;"$D"&amp;$D329),INDIRECT($C329&amp;"!"&amp;"$D"&amp;$D329)&lt;=(2/3),INDIRECT($C329&amp;"!"&amp;"$E"&amp;$D329)-Data!$H$4))+INDIRECT($C329&amp;"!"&amp;"$J"&amp;$D329)</f>
        <v>0</v>
      </c>
      <c r="Q329" s="4">
        <f t="shared" ca="1" si="142"/>
        <v>0</v>
      </c>
      <c r="R329" s="6">
        <f t="shared" ca="1" si="143"/>
        <v>0</v>
      </c>
      <c r="S329" s="4">
        <f ca="1">IF(VLOOKUP(A329,Data!B:E,4)&gt;=2,K329,N329+Q329)</f>
        <v>0</v>
      </c>
      <c r="T329" s="4">
        <f ca="1">IF(VLOOKUP(A329,Data!B:E,4)&gt;=2,,K329-N329-Q329)</f>
        <v>0</v>
      </c>
      <c r="V329" t="str">
        <f t="shared" ca="1" si="144"/>
        <v>Non</v>
      </c>
      <c r="W329" cm="1">
        <f t="array" aca="1" ref="W329" ca="1">_xlfn.IFS(AND(INDIRECT($C329&amp;"!"&amp;"$G"&amp;$D329)-INDIRECT($C329&amp;"!"&amp;"$F"&amp;$D329)&lt;0.5,INDIRECT($C329&amp;"!"&amp;"$G"&amp;$D329)=1,INDIRECT($C330&amp;"!"&amp;"$F"&amp;$D330)=0),0,AND(INDIRECT($C328&amp;"!"&amp;"$G"&amp;$D328)-INDIRECT($C328&amp;"!"&amp;"$F"&amp;$D328)&lt;0.5,INDIRECT($C328&amp;"!"&amp;"$G"&amp;$D328)=1,INDIRECT($C329&amp;"!"&amp;"$F"&amp;$D329)=0),INDIRECT($C328&amp;"!"&amp;"$F"&amp;$D328),AND(INDIRECT($C328&amp;"!"&amp;"$G"&amp;$D328)-INDIRECT($C328&amp;"!"&amp;"$F"&amp;$D328)&lt;=0.5,INDIRECT($C328&amp;"!"&amp;"$G"&amp;$D328)=1,INDIRECT($C329&amp;"!"&amp;"$F"&amp;$D329)=0),Calculs!X328,AND(INDIRECT($C329&amp;"!"&amp;"$F"&amp;$D329)=0,INDIRECT($C328&amp;"!"&amp;"$G"&amp;$D328)=1),AH328,TRUE,INDIRECT($C329&amp;"!"&amp;"$F"&amp;$D329))</f>
        <v>0</v>
      </c>
      <c r="X329" cm="1">
        <f t="array" aca="1" ref="X329" ca="1">IF(AND(INDIRECT($C329&amp;"!"&amp;"$G"&amp;$D329)-INDIRECT($C329&amp;"!"&amp;"$F"&amp;$D329)&lt;0.5,INDIRECT($C329&amp;"!"&amp;"$G"&amp;$D329)=1,INDIRECT($C330&amp;"!"&amp;"$F"&amp;$D330)=0),0,IF(OR(INDIRECT($C329&amp;"!"&amp;"$G"&amp;$D329)=1,AND(INDIRECT($C329&amp;"!"&amp;"$G"&amp;$D329)&lt;&gt;1,INDIRECT($C329&amp;"!"&amp;"$G"&amp;$D329)&gt;Calculs!W329+0.5)),Calculs!W329+0.5,INDIRECT($C329&amp;"!"&amp;"$G"&amp;$D329)+ROUND(W329,0)))</f>
        <v>0</v>
      </c>
      <c r="Y329">
        <f t="shared" ca="1" si="145"/>
        <v>0</v>
      </c>
      <c r="Z329" cm="1">
        <f t="array" aca="1" ref="Z329" ca="1">IF(AND(W329=INT(W329),INDIRECT($C329&amp;"!"&amp;"$F"&amp;$D329)&lt;&gt;""),W329+1,ROUNDUP(W329,0))</f>
        <v>0</v>
      </c>
      <c r="AA329">
        <f t="shared" ca="1" si="146"/>
        <v>0</v>
      </c>
      <c r="AB329" t="str">
        <f t="shared" ca="1" si="147"/>
        <v>Oui</v>
      </c>
      <c r="AC329">
        <f t="shared" ca="1" si="148"/>
        <v>0</v>
      </c>
      <c r="AD329" t="str">
        <f t="shared" ca="1" si="134"/>
        <v>Oui</v>
      </c>
      <c r="AE329" t="str">
        <f t="shared" ca="1" si="149"/>
        <v/>
      </c>
      <c r="AF329" t="str">
        <f t="shared" ca="1" si="150"/>
        <v>Non</v>
      </c>
      <c r="AG329" cm="1">
        <f t="array" aca="1" ref="AG329" ca="1">IF(INDIRECT($C329&amp;"!"&amp;"$G"&amp;$D329)-INDIRECT($C329&amp;"!"&amp;"$F"&amp;$D329)&lt;=0.5,0,IF(AND(INDIRECT($C329&amp;"!"&amp;"$F"&amp;$D329)=0,INDIRECT($C328&amp;"!"&amp;"$G"&amp;$D328)=1),X329,INDIRECT($C329&amp;"!"&amp;"$F"&amp;$D329)))</f>
        <v>0</v>
      </c>
      <c r="AH329" cm="1">
        <f t="array" aca="1" ref="AH329" ca="1">IF(INDIRECT($C329&amp;"!"&amp;"$G"&amp;$D329)-INDIRECT($C329&amp;"!"&amp;"$F"&amp;$D329)&lt;=0.5,0,IF(OR(INDIRECT($C329&amp;"!"&amp;"$G"&amp;$D329)=1,AND(INDIRECT($C329&amp;"!"&amp;"$G"&amp;$D329)&lt;&gt;1,INDIRECT($C329&amp;"!"&amp;"$G"&amp;$D329)&gt;Calculs!AG329+0.5)),Calculs!AG329+0.5,INDIRECT($C329&amp;"!"&amp;"$G"&amp;$D329)+ROUND(AG329,0)))</f>
        <v>0</v>
      </c>
      <c r="AI329">
        <f t="shared" ca="1" si="151"/>
        <v>0</v>
      </c>
      <c r="AJ329" cm="1">
        <f t="array" aca="1" ref="AJ329" ca="1">IF(AND(AG329=INT(AG329),INDIRECT($C329&amp;"!"&amp;"$F"&amp;$D329)&lt;&gt;""),AG329+1,ROUNDUP(AG329,0))</f>
        <v>0</v>
      </c>
      <c r="AK329">
        <f t="shared" ca="1" si="152"/>
        <v>0</v>
      </c>
      <c r="AL329" t="str">
        <f t="shared" ca="1" si="153"/>
        <v>Oui</v>
      </c>
      <c r="AM329">
        <f t="shared" ca="1" si="154"/>
        <v>0</v>
      </c>
      <c r="AN329" t="str">
        <f t="shared" ca="1" si="135"/>
        <v>Oui</v>
      </c>
      <c r="AO329" t="str">
        <f t="shared" ca="1" si="155"/>
        <v/>
      </c>
    </row>
    <row r="330" spans="1:41" x14ac:dyDescent="0.25">
      <c r="A330">
        <v>328</v>
      </c>
      <c r="B330">
        <f ca="1">Data!E330</f>
        <v>1</v>
      </c>
      <c r="C330" t="s">
        <v>247</v>
      </c>
      <c r="D330">
        <v>29</v>
      </c>
      <c r="E330" t="str">
        <f t="shared" ca="1" si="137"/>
        <v>Non</v>
      </c>
      <c r="F330" t="str">
        <f ca="1">IF(Data!$D330&gt;=3,"Oui","Non")</f>
        <v>Non</v>
      </c>
      <c r="G330" s="4" t="str" cm="1">
        <f t="array" aca="1" ref="G330" ca="1">IF(OR(AND(Data!$E330=4,ISBLANK(INDIRECT($C330&amp;"!"&amp;"$D"&amp;$D330&amp;":$I"&amp;$D330))),$E330="Oui"),_xlfn.SWITCH(Informations!$E$10,"Oui",0.5,"Non",0.4,"Erreur"),"NA")</f>
        <v>NA</v>
      </c>
      <c r="H330" s="14" cm="1">
        <f t="array" aca="1" ref="H330" ca="1">_xlfn.SWITCH($G330,"NA",(INDIRECT($C330&amp;"!"&amp;"$E"&amp;$D330))-(INDIRECT($C330&amp;"!"&amp;"$D"&amp;$D330)),0.4,$G330,0.5,$G330,"Erreur","Erreur","Erreur")</f>
        <v>0</v>
      </c>
      <c r="I330" cm="1">
        <f t="array" aca="1" ref="I330" ca="1">IF($G330="NA",INDIRECT($C330&amp;"!"&amp;"$H"&amp;$D330)+INDIRECT($C330&amp;"!"&amp;"$I"&amp;$D330)+INDIRECT($C330&amp;"!"&amp;"$J"&amp;$D330),0)</f>
        <v>0</v>
      </c>
      <c r="J330" cm="1">
        <f t="array" aca="1" ref="J330" ca="1">IF($G330="NA",(INDIRECT($C330&amp;"!"&amp;"$K"&amp;$D330)),0)</f>
        <v>0</v>
      </c>
      <c r="K330" s="4">
        <f t="shared" ca="1" si="138"/>
        <v>0</v>
      </c>
      <c r="L330" s="3">
        <f t="shared" ca="1" si="139"/>
        <v>0</v>
      </c>
      <c r="M330" s="5" cm="1">
        <f t="array" aca="1" ref="M330" ca="1">IF((INDIRECT($C330&amp;"!"&amp;"$D"&amp;$D330))="",,_xlfn.IFS(INDIRECT($C330&amp;"!"&amp;"$E"&amp;$D330)&lt;(1/3),INDIRECT($C330&amp;"!"&amp;"$E"&amp;$D330)-INDIRECT($C330&amp;"!"&amp;"$D"&amp;$D330),INDIRECT($C330&amp;"!"&amp;"$E"&amp;$D330)&gt;=(1/3),Data!$H$3-(INDIRECT($C330&amp;"!"&amp;"$D"&amp;$D330))))+INDIRECT($C330&amp;"!"&amp;"$H"&amp;$D330)</f>
        <v>0</v>
      </c>
      <c r="N330" s="5">
        <f t="shared" ca="1" si="140"/>
        <v>0</v>
      </c>
      <c r="O330" s="6">
        <f t="shared" ca="1" si="141"/>
        <v>0</v>
      </c>
      <c r="P330" s="5" cm="1">
        <f t="array" aca="1" ref="P330" ca="1">IF((INDIRECT($C330&amp;"!"&amp;"$D"&amp;$D330))="",,_xlfn.IFS(INDIRECT($C330&amp;"!"&amp;"$D"&amp;$D330)&gt;(2/3),INDIRECT($C330&amp;"!"&amp;"$E"&amp;$D330)-INDIRECT($C330&amp;"!"&amp;"$D"&amp;$D330),INDIRECT($C330&amp;"!"&amp;"$D"&amp;$D330)&lt;=(2/3),INDIRECT($C330&amp;"!"&amp;"$E"&amp;$D330)-Data!$H$4))+INDIRECT($C330&amp;"!"&amp;"$J"&amp;$D330)</f>
        <v>0</v>
      </c>
      <c r="Q330" s="4">
        <f t="shared" ca="1" si="142"/>
        <v>0</v>
      </c>
      <c r="R330" s="6">
        <f t="shared" ca="1" si="143"/>
        <v>0</v>
      </c>
      <c r="S330" s="4">
        <f ca="1">IF(VLOOKUP(A330,Data!B:E,4)&gt;=2,K330,N330+Q330)</f>
        <v>0</v>
      </c>
      <c r="T330" s="4">
        <f ca="1">IF(VLOOKUP(A330,Data!B:E,4)&gt;=2,,K330-N330-Q330)</f>
        <v>0</v>
      </c>
      <c r="V330" t="str">
        <f t="shared" ca="1" si="144"/>
        <v>Non</v>
      </c>
      <c r="W330" cm="1">
        <f t="array" aca="1" ref="W330" ca="1">_xlfn.IFS(AND(INDIRECT($C330&amp;"!"&amp;"$G"&amp;$D330)-INDIRECT($C330&amp;"!"&amp;"$F"&amp;$D330)&lt;0.5,INDIRECT($C330&amp;"!"&amp;"$G"&amp;$D330)=1,INDIRECT($C331&amp;"!"&amp;"$F"&amp;$D331)=0),0,AND(INDIRECT($C329&amp;"!"&amp;"$G"&amp;$D329)-INDIRECT($C329&amp;"!"&amp;"$F"&amp;$D329)&lt;0.5,INDIRECT($C329&amp;"!"&amp;"$G"&amp;$D329)=1,INDIRECT($C330&amp;"!"&amp;"$F"&amp;$D330)=0),INDIRECT($C329&amp;"!"&amp;"$F"&amp;$D329),AND(INDIRECT($C329&amp;"!"&amp;"$G"&amp;$D329)-INDIRECT($C329&amp;"!"&amp;"$F"&amp;$D329)&lt;=0.5,INDIRECT($C329&amp;"!"&amp;"$G"&amp;$D329)=1,INDIRECT($C330&amp;"!"&amp;"$F"&amp;$D330)=0),Calculs!X329,AND(INDIRECT($C330&amp;"!"&amp;"$F"&amp;$D330)=0,INDIRECT($C329&amp;"!"&amp;"$G"&amp;$D329)=1),AH329,TRUE,INDIRECT($C330&amp;"!"&amp;"$F"&amp;$D330))</f>
        <v>0</v>
      </c>
      <c r="X330" cm="1">
        <f t="array" aca="1" ref="X330" ca="1">IF(AND(INDIRECT($C330&amp;"!"&amp;"$G"&amp;$D330)-INDIRECT($C330&amp;"!"&amp;"$F"&amp;$D330)&lt;0.5,INDIRECT($C330&amp;"!"&amp;"$G"&amp;$D330)=1,INDIRECT($C331&amp;"!"&amp;"$F"&amp;$D331)=0),0,IF(OR(INDIRECT($C330&amp;"!"&amp;"$G"&amp;$D330)=1,AND(INDIRECT($C330&amp;"!"&amp;"$G"&amp;$D330)&lt;&gt;1,INDIRECT($C330&amp;"!"&amp;"$G"&amp;$D330)&gt;Calculs!W330+0.5)),Calculs!W330+0.5,INDIRECT($C330&amp;"!"&amp;"$G"&amp;$D330)+ROUND(W330,0)))</f>
        <v>0</v>
      </c>
      <c r="Y330">
        <f t="shared" ca="1" si="145"/>
        <v>0</v>
      </c>
      <c r="Z330" cm="1">
        <f t="array" aca="1" ref="Z330" ca="1">IF(AND(W330=INT(W330),INDIRECT($C330&amp;"!"&amp;"$F"&amp;$D330)&lt;&gt;""),W330+1,ROUNDUP(W330,0))</f>
        <v>0</v>
      </c>
      <c r="AA330">
        <f t="shared" ca="1" si="146"/>
        <v>0</v>
      </c>
      <c r="AB330" t="str">
        <f t="shared" ca="1" si="147"/>
        <v>Oui</v>
      </c>
      <c r="AC330">
        <f t="shared" ca="1" si="148"/>
        <v>0</v>
      </c>
      <c r="AD330" t="str">
        <f t="shared" ca="1" si="134"/>
        <v>Oui</v>
      </c>
      <c r="AE330" t="str">
        <f t="shared" ca="1" si="149"/>
        <v/>
      </c>
      <c r="AF330" t="str">
        <f t="shared" ca="1" si="150"/>
        <v>Non</v>
      </c>
      <c r="AG330" cm="1">
        <f t="array" aca="1" ref="AG330" ca="1">IF(INDIRECT($C330&amp;"!"&amp;"$G"&amp;$D330)-INDIRECT($C330&amp;"!"&amp;"$F"&amp;$D330)&lt;=0.5,0,IF(AND(INDIRECT($C330&amp;"!"&amp;"$F"&amp;$D330)=0,INDIRECT($C329&amp;"!"&amp;"$G"&amp;$D329)=1),X330,INDIRECT($C330&amp;"!"&amp;"$F"&amp;$D330)))</f>
        <v>0</v>
      </c>
      <c r="AH330" cm="1">
        <f t="array" aca="1" ref="AH330" ca="1">IF(INDIRECT($C330&amp;"!"&amp;"$G"&amp;$D330)-INDIRECT($C330&amp;"!"&amp;"$F"&amp;$D330)&lt;=0.5,0,IF(OR(INDIRECT($C330&amp;"!"&amp;"$G"&amp;$D330)=1,AND(INDIRECT($C330&amp;"!"&amp;"$G"&amp;$D330)&lt;&gt;1,INDIRECT($C330&amp;"!"&amp;"$G"&amp;$D330)&gt;Calculs!AG330+0.5)),Calculs!AG330+0.5,INDIRECT($C330&amp;"!"&amp;"$G"&amp;$D330)+ROUND(AG330,0)))</f>
        <v>0</v>
      </c>
      <c r="AI330">
        <f t="shared" ca="1" si="151"/>
        <v>0</v>
      </c>
      <c r="AJ330" cm="1">
        <f t="array" aca="1" ref="AJ330" ca="1">IF(AND(AG330=INT(AG330),INDIRECT($C330&amp;"!"&amp;"$F"&amp;$D330)&lt;&gt;""),AG330+1,ROUNDUP(AG330,0))</f>
        <v>0</v>
      </c>
      <c r="AK330">
        <f t="shared" ca="1" si="152"/>
        <v>0</v>
      </c>
      <c r="AL330" t="str">
        <f t="shared" ca="1" si="153"/>
        <v>Oui</v>
      </c>
      <c r="AM330">
        <f t="shared" ca="1" si="154"/>
        <v>0</v>
      </c>
      <c r="AN330" t="str">
        <f t="shared" ca="1" si="135"/>
        <v>Oui</v>
      </c>
      <c r="AO330" t="str">
        <f t="shared" ca="1" si="155"/>
        <v/>
      </c>
    </row>
    <row r="331" spans="1:41" x14ac:dyDescent="0.25">
      <c r="A331">
        <v>329</v>
      </c>
      <c r="B331">
        <f ca="1">Data!E331</f>
        <v>2</v>
      </c>
      <c r="C331" t="s">
        <v>247</v>
      </c>
      <c r="D331">
        <v>30</v>
      </c>
      <c r="E331" t="str">
        <f t="shared" ca="1" si="137"/>
        <v>Non</v>
      </c>
      <c r="F331" t="str">
        <f ca="1">IF(Data!$D331&gt;=3,"Oui","Non")</f>
        <v>Non</v>
      </c>
      <c r="G331" s="4" t="str" cm="1">
        <f t="array" aca="1" ref="G331" ca="1">IF(OR(AND(Data!$E331=4,ISBLANK(INDIRECT($C331&amp;"!"&amp;"$D"&amp;$D331&amp;":$I"&amp;$D331))),$E331="Oui"),_xlfn.SWITCH(Informations!$E$10,"Oui",0.5,"Non",0.4,"Erreur"),"NA")</f>
        <v>NA</v>
      </c>
      <c r="H331" s="14" cm="1">
        <f t="array" aca="1" ref="H331" ca="1">_xlfn.SWITCH($G331,"NA",(INDIRECT($C331&amp;"!"&amp;"$E"&amp;$D331))-(INDIRECT($C331&amp;"!"&amp;"$D"&amp;$D331)),0.4,$G331,0.5,$G331,"Erreur","Erreur","Erreur")</f>
        <v>0</v>
      </c>
      <c r="I331" cm="1">
        <f t="array" aca="1" ref="I331" ca="1">IF($G331="NA",INDIRECT($C331&amp;"!"&amp;"$H"&amp;$D331)+INDIRECT($C331&amp;"!"&amp;"$I"&amp;$D331)+INDIRECT($C331&amp;"!"&amp;"$J"&amp;$D331),0)</f>
        <v>0</v>
      </c>
      <c r="J331" cm="1">
        <f t="array" aca="1" ref="J331" ca="1">IF($G331="NA",(INDIRECT($C331&amp;"!"&amp;"$K"&amp;$D331)),0)</f>
        <v>0</v>
      </c>
      <c r="K331" s="4">
        <f t="shared" ca="1" si="138"/>
        <v>0</v>
      </c>
      <c r="L331" s="3">
        <f t="shared" ca="1" si="139"/>
        <v>0</v>
      </c>
      <c r="M331" s="5" cm="1">
        <f t="array" aca="1" ref="M331" ca="1">IF((INDIRECT($C331&amp;"!"&amp;"$D"&amp;$D331))="",,_xlfn.IFS(INDIRECT($C331&amp;"!"&amp;"$E"&amp;$D331)&lt;(1/3),INDIRECT($C331&amp;"!"&amp;"$E"&amp;$D331)-INDIRECT($C331&amp;"!"&amp;"$D"&amp;$D331),INDIRECT($C331&amp;"!"&amp;"$E"&amp;$D331)&gt;=(1/3),Data!$H$3-(INDIRECT($C331&amp;"!"&amp;"$D"&amp;$D331))))+INDIRECT($C331&amp;"!"&amp;"$H"&amp;$D331)</f>
        <v>0</v>
      </c>
      <c r="N331" s="5">
        <f t="shared" ca="1" si="140"/>
        <v>0</v>
      </c>
      <c r="O331" s="6">
        <f t="shared" ca="1" si="141"/>
        <v>0</v>
      </c>
      <c r="P331" s="5" cm="1">
        <f t="array" aca="1" ref="P331" ca="1">IF((INDIRECT($C331&amp;"!"&amp;"$D"&amp;$D331))="",,_xlfn.IFS(INDIRECT($C331&amp;"!"&amp;"$D"&amp;$D331)&gt;(2/3),INDIRECT($C331&amp;"!"&amp;"$E"&amp;$D331)-INDIRECT($C331&amp;"!"&amp;"$D"&amp;$D331),INDIRECT($C331&amp;"!"&amp;"$D"&amp;$D331)&lt;=(2/3),INDIRECT($C331&amp;"!"&amp;"$E"&amp;$D331)-Data!$H$4))+INDIRECT($C331&amp;"!"&amp;"$J"&amp;$D331)</f>
        <v>0</v>
      </c>
      <c r="Q331" s="4">
        <f t="shared" ca="1" si="142"/>
        <v>0</v>
      </c>
      <c r="R331" s="6">
        <f t="shared" ca="1" si="143"/>
        <v>0</v>
      </c>
      <c r="S331" s="4">
        <f ca="1">IF(VLOOKUP(A331,Data!B:E,4)&gt;=2,K331,N331+Q331)</f>
        <v>0</v>
      </c>
      <c r="T331" s="4">
        <f ca="1">IF(VLOOKUP(A331,Data!B:E,4)&gt;=2,,K331-N331-Q331)</f>
        <v>0</v>
      </c>
      <c r="V331" t="str">
        <f t="shared" ca="1" si="144"/>
        <v>Non</v>
      </c>
      <c r="W331" cm="1">
        <f t="array" aca="1" ref="W331" ca="1">_xlfn.IFS(AND(INDIRECT($C331&amp;"!"&amp;"$G"&amp;$D331)-INDIRECT($C331&amp;"!"&amp;"$F"&amp;$D331)&lt;0.5,INDIRECT($C331&amp;"!"&amp;"$G"&amp;$D331)=1,INDIRECT($C332&amp;"!"&amp;"$F"&amp;$D332)=0),0,AND(INDIRECT($C330&amp;"!"&amp;"$G"&amp;$D330)-INDIRECT($C330&amp;"!"&amp;"$F"&amp;$D330)&lt;0.5,INDIRECT($C330&amp;"!"&amp;"$G"&amp;$D330)=1,INDIRECT($C331&amp;"!"&amp;"$F"&amp;$D331)=0),INDIRECT($C330&amp;"!"&amp;"$F"&amp;$D330),AND(INDIRECT($C330&amp;"!"&amp;"$G"&amp;$D330)-INDIRECT($C330&amp;"!"&amp;"$F"&amp;$D330)&lt;=0.5,INDIRECT($C330&amp;"!"&amp;"$G"&amp;$D330)=1,INDIRECT($C331&amp;"!"&amp;"$F"&amp;$D331)=0),Calculs!X330,AND(INDIRECT($C331&amp;"!"&amp;"$F"&amp;$D331)=0,INDIRECT($C330&amp;"!"&amp;"$G"&amp;$D330)=1),AH330,TRUE,INDIRECT($C331&amp;"!"&amp;"$F"&amp;$D331))</f>
        <v>0</v>
      </c>
      <c r="X331" cm="1">
        <f t="array" aca="1" ref="X331" ca="1">IF(AND(INDIRECT($C331&amp;"!"&amp;"$G"&amp;$D331)-INDIRECT($C331&amp;"!"&amp;"$F"&amp;$D331)&lt;0.5,INDIRECT($C331&amp;"!"&amp;"$G"&amp;$D331)=1,INDIRECT($C332&amp;"!"&amp;"$F"&amp;$D332)=0),0,IF(OR(INDIRECT($C331&amp;"!"&amp;"$G"&amp;$D331)=1,AND(INDIRECT($C331&amp;"!"&amp;"$G"&amp;$D331)&lt;&gt;1,INDIRECT($C331&amp;"!"&amp;"$G"&amp;$D331)&gt;Calculs!W331+0.5)),Calculs!W331+0.5,INDIRECT($C331&amp;"!"&amp;"$G"&amp;$D331)+ROUND(W331,0)))</f>
        <v>0</v>
      </c>
      <c r="Y331">
        <f t="shared" ca="1" si="145"/>
        <v>0</v>
      </c>
      <c r="Z331" cm="1">
        <f t="array" aca="1" ref="Z331" ca="1">IF(AND(W331=INT(W331),INDIRECT($C331&amp;"!"&amp;"$F"&amp;$D331)&lt;&gt;""),W331+1,ROUNDUP(W331,0))</f>
        <v>0</v>
      </c>
      <c r="AA331">
        <f t="shared" ca="1" si="146"/>
        <v>0</v>
      </c>
      <c r="AB331" t="str">
        <f t="shared" ca="1" si="147"/>
        <v>Oui</v>
      </c>
      <c r="AC331">
        <f t="shared" ca="1" si="148"/>
        <v>0</v>
      </c>
      <c r="AD331" t="str">
        <f t="shared" ca="1" si="134"/>
        <v>Oui</v>
      </c>
      <c r="AE331" t="str">
        <f t="shared" ca="1" si="149"/>
        <v/>
      </c>
      <c r="AF331" t="str">
        <f t="shared" ca="1" si="150"/>
        <v>Non</v>
      </c>
      <c r="AG331" cm="1">
        <f t="array" aca="1" ref="AG331" ca="1">IF(INDIRECT($C331&amp;"!"&amp;"$G"&amp;$D331)-INDIRECT($C331&amp;"!"&amp;"$F"&amp;$D331)&lt;=0.5,0,IF(AND(INDIRECT($C331&amp;"!"&amp;"$F"&amp;$D331)=0,INDIRECT($C330&amp;"!"&amp;"$G"&amp;$D330)=1),X331,INDIRECT($C331&amp;"!"&amp;"$F"&amp;$D331)))</f>
        <v>0</v>
      </c>
      <c r="AH331" cm="1">
        <f t="array" aca="1" ref="AH331" ca="1">IF(INDIRECT($C331&amp;"!"&amp;"$G"&amp;$D331)-INDIRECT($C331&amp;"!"&amp;"$F"&amp;$D331)&lt;=0.5,0,IF(OR(INDIRECT($C331&amp;"!"&amp;"$G"&amp;$D331)=1,AND(INDIRECT($C331&amp;"!"&amp;"$G"&amp;$D331)&lt;&gt;1,INDIRECT($C331&amp;"!"&amp;"$G"&amp;$D331)&gt;Calculs!AG331+0.5)),Calculs!AG331+0.5,INDIRECT($C331&amp;"!"&amp;"$G"&amp;$D331)+ROUND(AG331,0)))</f>
        <v>0</v>
      </c>
      <c r="AI331">
        <f t="shared" ca="1" si="151"/>
        <v>0</v>
      </c>
      <c r="AJ331" cm="1">
        <f t="array" aca="1" ref="AJ331" ca="1">IF(AND(AG331=INT(AG331),INDIRECT($C331&amp;"!"&amp;"$F"&amp;$D331)&lt;&gt;""),AG331+1,ROUNDUP(AG331,0))</f>
        <v>0</v>
      </c>
      <c r="AK331">
        <f t="shared" ca="1" si="152"/>
        <v>0</v>
      </c>
      <c r="AL331" t="str">
        <f t="shared" ca="1" si="153"/>
        <v>Oui</v>
      </c>
      <c r="AM331">
        <f t="shared" ca="1" si="154"/>
        <v>0</v>
      </c>
      <c r="AN331" t="str">
        <f t="shared" ca="1" si="135"/>
        <v>Oui</v>
      </c>
      <c r="AO331" t="str">
        <f t="shared" ca="1" si="155"/>
        <v/>
      </c>
    </row>
    <row r="332" spans="1:41" x14ac:dyDescent="0.25">
      <c r="A332">
        <v>330</v>
      </c>
      <c r="B332">
        <f ca="1">Data!E332</f>
        <v>3</v>
      </c>
      <c r="C332" t="s">
        <v>247</v>
      </c>
      <c r="D332">
        <v>31</v>
      </c>
      <c r="E332" t="str">
        <f t="shared" ca="1" si="137"/>
        <v>Non</v>
      </c>
      <c r="F332" t="str">
        <f ca="1">IF(Data!$D332&gt;=3,"Oui","Non")</f>
        <v>Non</v>
      </c>
      <c r="G332" s="4" t="str" cm="1">
        <f t="array" aca="1" ref="G332" ca="1">IF(OR(AND(Data!$E332=4,ISBLANK(INDIRECT($C332&amp;"!"&amp;"$D"&amp;$D332&amp;":$I"&amp;$D332))),$E332="Oui"),_xlfn.SWITCH(Informations!$E$10,"Oui",0.5,"Non",0.4,"Erreur"),"NA")</f>
        <v>NA</v>
      </c>
      <c r="H332" s="14" cm="1">
        <f t="array" aca="1" ref="H332" ca="1">_xlfn.SWITCH($G332,"NA",(INDIRECT($C332&amp;"!"&amp;"$E"&amp;$D332))-(INDIRECT($C332&amp;"!"&amp;"$D"&amp;$D332)),0.4,$G332,0.5,$G332,"Erreur","Erreur","Erreur")</f>
        <v>0</v>
      </c>
      <c r="I332" cm="1">
        <f t="array" aca="1" ref="I332" ca="1">IF($G332="NA",INDIRECT($C332&amp;"!"&amp;"$H"&amp;$D332)+INDIRECT($C332&amp;"!"&amp;"$I"&amp;$D332)+INDIRECT($C332&amp;"!"&amp;"$J"&amp;$D332),0)</f>
        <v>0</v>
      </c>
      <c r="J332" cm="1">
        <f t="array" aca="1" ref="J332" ca="1">IF($G332="NA",(INDIRECT($C332&amp;"!"&amp;"$K"&amp;$D332)),0)</f>
        <v>0</v>
      </c>
      <c r="K332" s="4">
        <f t="shared" ca="1" si="138"/>
        <v>0</v>
      </c>
      <c r="L332" s="3">
        <f t="shared" ca="1" si="139"/>
        <v>0</v>
      </c>
      <c r="M332" s="5" cm="1">
        <f t="array" aca="1" ref="M332" ca="1">IF((INDIRECT($C332&amp;"!"&amp;"$D"&amp;$D332))="",,_xlfn.IFS(INDIRECT($C332&amp;"!"&amp;"$E"&amp;$D332)&lt;(1/3),INDIRECT($C332&amp;"!"&amp;"$E"&amp;$D332)-INDIRECT($C332&amp;"!"&amp;"$D"&amp;$D332),INDIRECT($C332&amp;"!"&amp;"$E"&amp;$D332)&gt;=(1/3),Data!$H$3-(INDIRECT($C332&amp;"!"&amp;"$D"&amp;$D332))))+INDIRECT($C332&amp;"!"&amp;"$H"&amp;$D332)</f>
        <v>0</v>
      </c>
      <c r="N332" s="5">
        <f t="shared" ca="1" si="140"/>
        <v>0</v>
      </c>
      <c r="O332" s="6">
        <f t="shared" ca="1" si="141"/>
        <v>0</v>
      </c>
      <c r="P332" s="5" cm="1">
        <f t="array" aca="1" ref="P332" ca="1">IF((INDIRECT($C332&amp;"!"&amp;"$D"&amp;$D332))="",,_xlfn.IFS(INDIRECT($C332&amp;"!"&amp;"$D"&amp;$D332)&gt;(2/3),INDIRECT($C332&amp;"!"&amp;"$E"&amp;$D332)-INDIRECT($C332&amp;"!"&amp;"$D"&amp;$D332),INDIRECT($C332&amp;"!"&amp;"$D"&amp;$D332)&lt;=(2/3),INDIRECT($C332&amp;"!"&amp;"$E"&amp;$D332)-Data!$H$4))+INDIRECT($C332&amp;"!"&amp;"$J"&amp;$D332)</f>
        <v>0</v>
      </c>
      <c r="Q332" s="4">
        <f t="shared" ca="1" si="142"/>
        <v>0</v>
      </c>
      <c r="R332" s="6">
        <f t="shared" ca="1" si="143"/>
        <v>0</v>
      </c>
      <c r="S332" s="4">
        <f ca="1">IF(VLOOKUP(A332,Data!B:E,4)&gt;=2,K332,N332+Q332)</f>
        <v>0</v>
      </c>
      <c r="T332" s="4">
        <f ca="1">IF(VLOOKUP(A332,Data!B:E,4)&gt;=2,,K332-N332-Q332)</f>
        <v>0</v>
      </c>
      <c r="V332" t="str">
        <f t="shared" ca="1" si="144"/>
        <v>Non</v>
      </c>
      <c r="W332" cm="1">
        <f t="array" aca="1" ref="W332" ca="1">_xlfn.IFS(AND(INDIRECT($C332&amp;"!"&amp;"$G"&amp;$D332)-INDIRECT($C332&amp;"!"&amp;"$F"&amp;$D332)&lt;0.5,INDIRECT($C332&amp;"!"&amp;"$G"&amp;$D332)=1,INDIRECT($C333&amp;"!"&amp;"$F"&amp;$D333)=0),0,AND(INDIRECT($C331&amp;"!"&amp;"$G"&amp;$D331)-INDIRECT($C331&amp;"!"&amp;"$F"&amp;$D331)&lt;0.5,INDIRECT($C331&amp;"!"&amp;"$G"&amp;$D331)=1,INDIRECT($C332&amp;"!"&amp;"$F"&amp;$D332)=0),INDIRECT($C331&amp;"!"&amp;"$F"&amp;$D331),AND(INDIRECT($C331&amp;"!"&amp;"$G"&amp;$D331)-INDIRECT($C331&amp;"!"&amp;"$F"&amp;$D331)&lt;=0.5,INDIRECT($C331&amp;"!"&amp;"$G"&amp;$D331)=1,INDIRECT($C332&amp;"!"&amp;"$F"&amp;$D332)=0),Calculs!X331,AND(INDIRECT($C332&amp;"!"&amp;"$F"&amp;$D332)=0,INDIRECT($C331&amp;"!"&amp;"$G"&amp;$D331)=1),AH331,TRUE,INDIRECT($C332&amp;"!"&amp;"$F"&amp;$D332))</f>
        <v>0</v>
      </c>
      <c r="X332" cm="1">
        <f t="array" aca="1" ref="X332" ca="1">IF(AND(INDIRECT($C332&amp;"!"&amp;"$G"&amp;$D332)-INDIRECT($C332&amp;"!"&amp;"$F"&amp;$D332)&lt;0.5,INDIRECT($C332&amp;"!"&amp;"$G"&amp;$D332)=1,INDIRECT($C333&amp;"!"&amp;"$F"&amp;$D333)=0),0,IF(OR(INDIRECT($C332&amp;"!"&amp;"$G"&amp;$D332)=1,AND(INDIRECT($C332&amp;"!"&amp;"$G"&amp;$D332)&lt;&gt;1,INDIRECT($C332&amp;"!"&amp;"$G"&amp;$D332)&gt;Calculs!W332+0.5)),Calculs!W332+0.5,INDIRECT($C332&amp;"!"&amp;"$G"&amp;$D332)+ROUND(W332,0)))</f>
        <v>0</v>
      </c>
      <c r="Y332">
        <f t="shared" ca="1" si="145"/>
        <v>0</v>
      </c>
      <c r="Z332" cm="1">
        <f t="array" aca="1" ref="Z332" ca="1">IF(AND(W332=INT(W332),INDIRECT($C332&amp;"!"&amp;"$F"&amp;$D332)&lt;&gt;""),W332+1,ROUNDUP(W332,0))</f>
        <v>0</v>
      </c>
      <c r="AA332">
        <f t="shared" ca="1" si="146"/>
        <v>0</v>
      </c>
      <c r="AB332" t="str">
        <f t="shared" ca="1" si="147"/>
        <v>Oui</v>
      </c>
      <c r="AC332">
        <f t="shared" ca="1" si="148"/>
        <v>0</v>
      </c>
      <c r="AD332" t="str">
        <f t="shared" ca="1" si="134"/>
        <v>Oui</v>
      </c>
      <c r="AE332" t="str">
        <f t="shared" ca="1" si="149"/>
        <v/>
      </c>
      <c r="AF332" t="str">
        <f t="shared" ca="1" si="150"/>
        <v>Non</v>
      </c>
      <c r="AG332" cm="1">
        <f t="array" aca="1" ref="AG332" ca="1">IF(INDIRECT($C332&amp;"!"&amp;"$G"&amp;$D332)-INDIRECT($C332&amp;"!"&amp;"$F"&amp;$D332)&lt;=0.5,0,IF(AND(INDIRECT($C332&amp;"!"&amp;"$F"&amp;$D332)=0,INDIRECT($C331&amp;"!"&amp;"$G"&amp;$D331)=1),X332,INDIRECT($C332&amp;"!"&amp;"$F"&amp;$D332)))</f>
        <v>0</v>
      </c>
      <c r="AH332" cm="1">
        <f t="array" aca="1" ref="AH332" ca="1">IF(INDIRECT($C332&amp;"!"&amp;"$G"&amp;$D332)-INDIRECT($C332&amp;"!"&amp;"$F"&amp;$D332)&lt;=0.5,0,IF(OR(INDIRECT($C332&amp;"!"&amp;"$G"&amp;$D332)=1,AND(INDIRECT($C332&amp;"!"&amp;"$G"&amp;$D332)&lt;&gt;1,INDIRECT($C332&amp;"!"&amp;"$G"&amp;$D332)&gt;Calculs!AG332+0.5)),Calculs!AG332+0.5,INDIRECT($C332&amp;"!"&amp;"$G"&amp;$D332)+ROUND(AG332,0)))</f>
        <v>0</v>
      </c>
      <c r="AI332">
        <f t="shared" ca="1" si="151"/>
        <v>0</v>
      </c>
      <c r="AJ332" cm="1">
        <f t="array" aca="1" ref="AJ332" ca="1">IF(AND(AG332=INT(AG332),INDIRECT($C332&amp;"!"&amp;"$F"&amp;$D332)&lt;&gt;""),AG332+1,ROUNDUP(AG332,0))</f>
        <v>0</v>
      </c>
      <c r="AK332">
        <f t="shared" ca="1" si="152"/>
        <v>0</v>
      </c>
      <c r="AL332" t="str">
        <f t="shared" ca="1" si="153"/>
        <v>Oui</v>
      </c>
      <c r="AM332">
        <f t="shared" ca="1" si="154"/>
        <v>0</v>
      </c>
      <c r="AN332" t="str">
        <f t="shared" ca="1" si="135"/>
        <v>Oui</v>
      </c>
      <c r="AO332" t="str">
        <f t="shared" ca="1" si="155"/>
        <v/>
      </c>
    </row>
    <row r="333" spans="1:41" x14ac:dyDescent="0.25">
      <c r="A333">
        <v>331</v>
      </c>
      <c r="B333">
        <f ca="1">Data!E333</f>
        <v>1</v>
      </c>
      <c r="C333" t="s">
        <v>247</v>
      </c>
      <c r="D333">
        <v>32</v>
      </c>
      <c r="E333" t="str">
        <f t="shared" ca="1" si="137"/>
        <v>Non</v>
      </c>
      <c r="F333" t="str">
        <f ca="1">IF(Data!$D333&gt;=3,"Oui","Non")</f>
        <v>Non</v>
      </c>
      <c r="G333" s="4" t="str" cm="1">
        <f t="array" aca="1" ref="G333" ca="1">IF(OR(AND(Data!$E333=4,ISBLANK(INDIRECT($C333&amp;"!"&amp;"$D"&amp;$D333&amp;":$I"&amp;$D333))),$E333="Oui"),_xlfn.SWITCH(Informations!$E$10,"Oui",0.5,"Non",0.4,"Erreur"),"NA")</f>
        <v>NA</v>
      </c>
      <c r="H333" s="14" cm="1">
        <f t="array" aca="1" ref="H333" ca="1">_xlfn.SWITCH($G333,"NA",(INDIRECT($C333&amp;"!"&amp;"$E"&amp;$D333))-(INDIRECT($C333&amp;"!"&amp;"$D"&amp;$D333)),0.4,$G333,0.5,$G333,"Erreur","Erreur","Erreur")</f>
        <v>0</v>
      </c>
      <c r="I333" cm="1">
        <f t="array" aca="1" ref="I333" ca="1">IF($G333="NA",INDIRECT($C333&amp;"!"&amp;"$H"&amp;$D333)+INDIRECT($C333&amp;"!"&amp;"$I"&amp;$D333)+INDIRECT($C333&amp;"!"&amp;"$J"&amp;$D333),0)</f>
        <v>0</v>
      </c>
      <c r="J333" cm="1">
        <f t="array" aca="1" ref="J333" ca="1">IF($G333="NA",(INDIRECT($C333&amp;"!"&amp;"$K"&amp;$D333)),0)</f>
        <v>0</v>
      </c>
      <c r="K333" s="4">
        <f t="shared" ca="1" si="138"/>
        <v>0</v>
      </c>
      <c r="L333" s="3">
        <f t="shared" ca="1" si="139"/>
        <v>0</v>
      </c>
      <c r="M333" s="5" cm="1">
        <f t="array" aca="1" ref="M333" ca="1">IF((INDIRECT($C333&amp;"!"&amp;"$D"&amp;$D333))="",,_xlfn.IFS(INDIRECT($C333&amp;"!"&amp;"$E"&amp;$D333)&lt;(1/3),INDIRECT($C333&amp;"!"&amp;"$E"&amp;$D333)-INDIRECT($C333&amp;"!"&amp;"$D"&amp;$D333),INDIRECT($C333&amp;"!"&amp;"$E"&amp;$D333)&gt;=(1/3),Data!$H$3-(INDIRECT($C333&amp;"!"&amp;"$D"&amp;$D333))))+INDIRECT($C333&amp;"!"&amp;"$H"&amp;$D333)</f>
        <v>0</v>
      </c>
      <c r="N333" s="5">
        <f t="shared" ca="1" si="140"/>
        <v>0</v>
      </c>
      <c r="O333" s="6">
        <f t="shared" ca="1" si="141"/>
        <v>0</v>
      </c>
      <c r="P333" s="5" cm="1">
        <f t="array" aca="1" ref="P333" ca="1">IF((INDIRECT($C333&amp;"!"&amp;"$D"&amp;$D333))="",,_xlfn.IFS(INDIRECT($C333&amp;"!"&amp;"$D"&amp;$D333)&gt;(2/3),INDIRECT($C333&amp;"!"&amp;"$E"&amp;$D333)-INDIRECT($C333&amp;"!"&amp;"$D"&amp;$D333),INDIRECT($C333&amp;"!"&amp;"$D"&amp;$D333)&lt;=(2/3),INDIRECT($C333&amp;"!"&amp;"$E"&amp;$D333)-Data!$H$4))+INDIRECT($C333&amp;"!"&amp;"$J"&amp;$D333)</f>
        <v>0</v>
      </c>
      <c r="Q333" s="4">
        <f t="shared" ca="1" si="142"/>
        <v>0</v>
      </c>
      <c r="R333" s="6">
        <f t="shared" ca="1" si="143"/>
        <v>0</v>
      </c>
      <c r="S333" s="4">
        <f ca="1">IF(VLOOKUP(A333,Data!B:E,4)&gt;=2,K333,N333+Q333)</f>
        <v>0</v>
      </c>
      <c r="T333" s="4">
        <f ca="1">IF(VLOOKUP(A333,Data!B:E,4)&gt;=2,,K333-N333-Q333)</f>
        <v>0</v>
      </c>
      <c r="V333" t="str">
        <f t="shared" ca="1" si="144"/>
        <v>Non</v>
      </c>
      <c r="W333" cm="1">
        <f t="array" aca="1" ref="W333" ca="1">_xlfn.IFS(AND(INDIRECT($C333&amp;"!"&amp;"$G"&amp;$D333)-INDIRECT($C333&amp;"!"&amp;"$F"&amp;$D333)&lt;0.5,INDIRECT($C333&amp;"!"&amp;"$G"&amp;$D333)=1,INDIRECT($C334&amp;"!"&amp;"$F"&amp;$D334)=0),0,AND(INDIRECT($C332&amp;"!"&amp;"$G"&amp;$D332)-INDIRECT($C332&amp;"!"&amp;"$F"&amp;$D332)&lt;0.5,INDIRECT($C332&amp;"!"&amp;"$G"&amp;$D332)=1,INDIRECT($C333&amp;"!"&amp;"$F"&amp;$D333)=0),INDIRECT($C332&amp;"!"&amp;"$F"&amp;$D332),AND(INDIRECT($C332&amp;"!"&amp;"$G"&amp;$D332)-INDIRECT($C332&amp;"!"&amp;"$F"&amp;$D332)&lt;=0.5,INDIRECT($C332&amp;"!"&amp;"$G"&amp;$D332)=1,INDIRECT($C333&amp;"!"&amp;"$F"&amp;$D333)=0),Calculs!X332,AND(INDIRECT($C333&amp;"!"&amp;"$F"&amp;$D333)=0,INDIRECT($C332&amp;"!"&amp;"$G"&amp;$D332)=1),AH332,TRUE,INDIRECT($C333&amp;"!"&amp;"$F"&amp;$D333))</f>
        <v>0</v>
      </c>
      <c r="X333" cm="1">
        <f t="array" aca="1" ref="X333" ca="1">IF(AND(INDIRECT($C333&amp;"!"&amp;"$G"&amp;$D333)-INDIRECT($C333&amp;"!"&amp;"$F"&amp;$D333)&lt;0.5,INDIRECT($C333&amp;"!"&amp;"$G"&amp;$D333)=1,INDIRECT($C334&amp;"!"&amp;"$F"&amp;$D334)=0),0,IF(OR(INDIRECT($C333&amp;"!"&amp;"$G"&amp;$D333)=1,AND(INDIRECT($C333&amp;"!"&amp;"$G"&amp;$D333)&lt;&gt;1,INDIRECT($C333&amp;"!"&amp;"$G"&amp;$D333)&gt;Calculs!W333+0.5)),Calculs!W333+0.5,INDIRECT($C333&amp;"!"&amp;"$G"&amp;$D333)+ROUND(W333,0)))</f>
        <v>0</v>
      </c>
      <c r="Y333">
        <f t="shared" ca="1" si="145"/>
        <v>0</v>
      </c>
      <c r="Z333" cm="1">
        <f t="array" aca="1" ref="Z333" ca="1">IF(AND(W333=INT(W333),INDIRECT($C333&amp;"!"&amp;"$F"&amp;$D333)&lt;&gt;""),W333+1,ROUNDUP(W333,0))</f>
        <v>0</v>
      </c>
      <c r="AA333">
        <f t="shared" ca="1" si="146"/>
        <v>0</v>
      </c>
      <c r="AB333" t="str">
        <f t="shared" ca="1" si="147"/>
        <v>Oui</v>
      </c>
      <c r="AC333">
        <f t="shared" ca="1" si="148"/>
        <v>0</v>
      </c>
      <c r="AD333" t="str">
        <f t="shared" ca="1" si="134"/>
        <v>Oui</v>
      </c>
      <c r="AE333" t="str">
        <f t="shared" ca="1" si="149"/>
        <v/>
      </c>
      <c r="AF333" t="str">
        <f t="shared" ca="1" si="150"/>
        <v>Non</v>
      </c>
      <c r="AG333" cm="1">
        <f t="array" aca="1" ref="AG333" ca="1">IF(INDIRECT($C333&amp;"!"&amp;"$G"&amp;$D333)-INDIRECT($C333&amp;"!"&amp;"$F"&amp;$D333)&lt;=0.5,0,IF(AND(INDIRECT($C333&amp;"!"&amp;"$F"&amp;$D333)=0,INDIRECT($C332&amp;"!"&amp;"$G"&amp;$D332)=1),X333,INDIRECT($C333&amp;"!"&amp;"$F"&amp;$D333)))</f>
        <v>0</v>
      </c>
      <c r="AH333" cm="1">
        <f t="array" aca="1" ref="AH333" ca="1">IF(INDIRECT($C333&amp;"!"&amp;"$G"&amp;$D333)-INDIRECT($C333&amp;"!"&amp;"$F"&amp;$D333)&lt;=0.5,0,IF(OR(INDIRECT($C333&amp;"!"&amp;"$G"&amp;$D333)=1,AND(INDIRECT($C333&amp;"!"&amp;"$G"&amp;$D333)&lt;&gt;1,INDIRECT($C333&amp;"!"&amp;"$G"&amp;$D333)&gt;Calculs!AG333+0.5)),Calculs!AG333+0.5,INDIRECT($C333&amp;"!"&amp;"$G"&amp;$D333)+ROUND(AG333,0)))</f>
        <v>0</v>
      </c>
      <c r="AI333">
        <f t="shared" ca="1" si="151"/>
        <v>0</v>
      </c>
      <c r="AJ333" cm="1">
        <f t="array" aca="1" ref="AJ333" ca="1">IF(AND(AG333=INT(AG333),INDIRECT($C333&amp;"!"&amp;"$F"&amp;$D333)&lt;&gt;""),AG333+1,ROUNDUP(AG333,0))</f>
        <v>0</v>
      </c>
      <c r="AK333">
        <f t="shared" ca="1" si="152"/>
        <v>0</v>
      </c>
      <c r="AL333" t="str">
        <f t="shared" ca="1" si="153"/>
        <v>Oui</v>
      </c>
      <c r="AM333">
        <f t="shared" ca="1" si="154"/>
        <v>0</v>
      </c>
      <c r="AN333" t="str">
        <f t="shared" ca="1" si="135"/>
        <v>Oui</v>
      </c>
      <c r="AO333" t="str">
        <f t="shared" ca="1" si="155"/>
        <v/>
      </c>
    </row>
    <row r="334" spans="1:41" x14ac:dyDescent="0.25">
      <c r="A334">
        <v>332</v>
      </c>
      <c r="B334">
        <f ca="1">Data!E334</f>
        <v>1</v>
      </c>
      <c r="C334" t="s">
        <v>247</v>
      </c>
      <c r="D334">
        <v>33</v>
      </c>
      <c r="E334" t="str">
        <f t="shared" ca="1" si="137"/>
        <v>Non</v>
      </c>
      <c r="F334" t="str">
        <f ca="1">IF(Data!$D334&gt;=3,"Oui","Non")</f>
        <v>Non</v>
      </c>
      <c r="G334" s="4" t="str" cm="1">
        <f t="array" aca="1" ref="G334" ca="1">IF(OR(AND(Data!$E334=4,ISBLANK(INDIRECT($C334&amp;"!"&amp;"$D"&amp;$D334&amp;":$I"&amp;$D334))),$E334="Oui"),_xlfn.SWITCH(Informations!$E$10,"Oui",0.5,"Non",0.4,"Erreur"),"NA")</f>
        <v>NA</v>
      </c>
      <c r="H334" s="14" cm="1">
        <f t="array" aca="1" ref="H334" ca="1">_xlfn.SWITCH($G334,"NA",(INDIRECT($C334&amp;"!"&amp;"$E"&amp;$D334))-(INDIRECT($C334&amp;"!"&amp;"$D"&amp;$D334)),0.4,$G334,0.5,$G334,"Erreur","Erreur","Erreur")</f>
        <v>0</v>
      </c>
      <c r="I334" cm="1">
        <f t="array" aca="1" ref="I334" ca="1">IF($G334="NA",INDIRECT($C334&amp;"!"&amp;"$H"&amp;$D334)+INDIRECT($C334&amp;"!"&amp;"$I"&amp;$D334)+INDIRECT($C334&amp;"!"&amp;"$J"&amp;$D334),0)</f>
        <v>0</v>
      </c>
      <c r="J334" cm="1">
        <f t="array" aca="1" ref="J334" ca="1">IF($G334="NA",(INDIRECT($C334&amp;"!"&amp;"$K"&amp;$D334)),0)</f>
        <v>0</v>
      </c>
      <c r="K334" s="4">
        <f t="shared" ca="1" si="138"/>
        <v>0</v>
      </c>
      <c r="L334" s="3">
        <f t="shared" ca="1" si="139"/>
        <v>0</v>
      </c>
      <c r="M334" s="5" cm="1">
        <f t="array" aca="1" ref="M334" ca="1">IF((INDIRECT($C334&amp;"!"&amp;"$D"&amp;$D334))="",,_xlfn.IFS(INDIRECT($C334&amp;"!"&amp;"$E"&amp;$D334)&lt;(1/3),INDIRECT($C334&amp;"!"&amp;"$E"&amp;$D334)-INDIRECT($C334&amp;"!"&amp;"$D"&amp;$D334),INDIRECT($C334&amp;"!"&amp;"$E"&amp;$D334)&gt;=(1/3),Data!$H$3-(INDIRECT($C334&amp;"!"&amp;"$D"&amp;$D334))))+INDIRECT($C334&amp;"!"&amp;"$H"&amp;$D334)</f>
        <v>0</v>
      </c>
      <c r="N334" s="5">
        <f t="shared" ca="1" si="140"/>
        <v>0</v>
      </c>
      <c r="O334" s="6">
        <f t="shared" ca="1" si="141"/>
        <v>0</v>
      </c>
      <c r="P334" s="5" cm="1">
        <f t="array" aca="1" ref="P334" ca="1">IF((INDIRECT($C334&amp;"!"&amp;"$D"&amp;$D334))="",,_xlfn.IFS(INDIRECT($C334&amp;"!"&amp;"$D"&amp;$D334)&gt;(2/3),INDIRECT($C334&amp;"!"&amp;"$E"&amp;$D334)-INDIRECT($C334&amp;"!"&amp;"$D"&amp;$D334),INDIRECT($C334&amp;"!"&amp;"$D"&amp;$D334)&lt;=(2/3),INDIRECT($C334&amp;"!"&amp;"$E"&amp;$D334)-Data!$H$4))+INDIRECT($C334&amp;"!"&amp;"$J"&amp;$D334)</f>
        <v>0</v>
      </c>
      <c r="Q334" s="4">
        <f t="shared" ca="1" si="142"/>
        <v>0</v>
      </c>
      <c r="R334" s="6">
        <f t="shared" ca="1" si="143"/>
        <v>0</v>
      </c>
      <c r="S334" s="4">
        <f ca="1">IF(VLOOKUP(A334,Data!B:E,4)&gt;=2,K334,N334+Q334)</f>
        <v>0</v>
      </c>
      <c r="T334" s="4">
        <f ca="1">IF(VLOOKUP(A334,Data!B:E,4)&gt;=2,,K334-N334-Q334)</f>
        <v>0</v>
      </c>
      <c r="U334" s="4">
        <f t="shared" ref="U334" ca="1" si="157">SUM(K328:K334)</f>
        <v>0</v>
      </c>
      <c r="V334" t="str">
        <f t="shared" ca="1" si="144"/>
        <v>Non</v>
      </c>
      <c r="W334" cm="1">
        <f t="array" aca="1" ref="W334" ca="1">_xlfn.IFS(AND(INDIRECT($C334&amp;"!"&amp;"$G"&amp;$D334)-INDIRECT($C334&amp;"!"&amp;"$F"&amp;$D334)&lt;0.5,INDIRECT($C334&amp;"!"&amp;"$G"&amp;$D334)=1,INDIRECT($C335&amp;"!"&amp;"$F"&amp;$D335)=0),0,AND(INDIRECT($C333&amp;"!"&amp;"$G"&amp;$D333)-INDIRECT($C333&amp;"!"&amp;"$F"&amp;$D333)&lt;0.5,INDIRECT($C333&amp;"!"&amp;"$G"&amp;$D333)=1,INDIRECT($C334&amp;"!"&amp;"$F"&amp;$D334)=0),INDIRECT($C333&amp;"!"&amp;"$F"&amp;$D333),AND(INDIRECT($C333&amp;"!"&amp;"$G"&amp;$D333)-INDIRECT($C333&amp;"!"&amp;"$F"&amp;$D333)&lt;=0.5,INDIRECT($C333&amp;"!"&amp;"$G"&amp;$D333)=1,INDIRECT($C334&amp;"!"&amp;"$F"&amp;$D334)=0),Calculs!X333,AND(INDIRECT($C334&amp;"!"&amp;"$F"&amp;$D334)=0,INDIRECT($C333&amp;"!"&amp;"$G"&amp;$D333)=1),AH333,TRUE,INDIRECT($C334&amp;"!"&amp;"$F"&amp;$D334))</f>
        <v>0</v>
      </c>
      <c r="X334" cm="1">
        <f t="array" aca="1" ref="X334" ca="1">IF(AND(INDIRECT($C334&amp;"!"&amp;"$G"&amp;$D334)-INDIRECT($C334&amp;"!"&amp;"$F"&amp;$D334)&lt;0.5,INDIRECT($C334&amp;"!"&amp;"$G"&amp;$D334)=1,INDIRECT($C335&amp;"!"&amp;"$F"&amp;$D335)=0),0,IF(OR(INDIRECT($C334&amp;"!"&amp;"$G"&amp;$D334)=1,AND(INDIRECT($C334&amp;"!"&amp;"$G"&amp;$D334)&lt;&gt;1,INDIRECT($C334&amp;"!"&amp;"$G"&amp;$D334)&gt;Calculs!W334+0.5)),Calculs!W334+0.5,INDIRECT($C334&amp;"!"&amp;"$G"&amp;$D334)+ROUND(W334,0)))</f>
        <v>0</v>
      </c>
      <c r="Y334">
        <f t="shared" ca="1" si="145"/>
        <v>0</v>
      </c>
      <c r="Z334" cm="1">
        <f t="array" aca="1" ref="Z334" ca="1">IF(AND(W334=INT(W334),INDIRECT($C334&amp;"!"&amp;"$F"&amp;$D334)&lt;&gt;""),W334+1,ROUNDUP(W334,0))</f>
        <v>0</v>
      </c>
      <c r="AA334">
        <f t="shared" ca="1" si="146"/>
        <v>0</v>
      </c>
      <c r="AB334" t="str">
        <f t="shared" ca="1" si="147"/>
        <v>Oui</v>
      </c>
      <c r="AC334">
        <f t="shared" ca="1" si="148"/>
        <v>0</v>
      </c>
      <c r="AD334" t="str">
        <f t="shared" ca="1" si="134"/>
        <v>Oui</v>
      </c>
      <c r="AE334" t="str">
        <f t="shared" ca="1" si="149"/>
        <v/>
      </c>
      <c r="AF334" t="str">
        <f t="shared" ca="1" si="150"/>
        <v>Non</v>
      </c>
      <c r="AG334" cm="1">
        <f t="array" aca="1" ref="AG334" ca="1">IF(INDIRECT($C334&amp;"!"&amp;"$G"&amp;$D334)-INDIRECT($C334&amp;"!"&amp;"$F"&amp;$D334)&lt;=0.5,0,IF(AND(INDIRECT($C334&amp;"!"&amp;"$F"&amp;$D334)=0,INDIRECT($C333&amp;"!"&amp;"$G"&amp;$D333)=1),X334,INDIRECT($C334&amp;"!"&amp;"$F"&amp;$D334)))</f>
        <v>0</v>
      </c>
      <c r="AH334" cm="1">
        <f t="array" aca="1" ref="AH334" ca="1">IF(INDIRECT($C334&amp;"!"&amp;"$G"&amp;$D334)-INDIRECT($C334&amp;"!"&amp;"$F"&amp;$D334)&lt;=0.5,0,IF(OR(INDIRECT($C334&amp;"!"&amp;"$G"&amp;$D334)=1,AND(INDIRECT($C334&amp;"!"&amp;"$G"&amp;$D334)&lt;&gt;1,INDIRECT($C334&amp;"!"&amp;"$G"&amp;$D334)&gt;Calculs!AG334+0.5)),Calculs!AG334+0.5,INDIRECT($C334&amp;"!"&amp;"$G"&amp;$D334)+ROUND(AG334,0)))</f>
        <v>0</v>
      </c>
      <c r="AI334">
        <f t="shared" ca="1" si="151"/>
        <v>0</v>
      </c>
      <c r="AJ334" cm="1">
        <f t="array" aca="1" ref="AJ334" ca="1">IF(AND(AG334=INT(AG334),INDIRECT($C334&amp;"!"&amp;"$F"&amp;$D334)&lt;&gt;""),AG334+1,ROUNDUP(AG334,0))</f>
        <v>0</v>
      </c>
      <c r="AK334">
        <f t="shared" ca="1" si="152"/>
        <v>0</v>
      </c>
      <c r="AL334" t="str">
        <f t="shared" ca="1" si="153"/>
        <v>Oui</v>
      </c>
      <c r="AM334">
        <f t="shared" ca="1" si="154"/>
        <v>0</v>
      </c>
      <c r="AN334" t="str">
        <f t="shared" ca="1" si="135"/>
        <v>Oui</v>
      </c>
      <c r="AO334" t="str">
        <f t="shared" ca="1" si="155"/>
        <v/>
      </c>
    </row>
    <row r="335" spans="1:41" x14ac:dyDescent="0.25">
      <c r="A335">
        <v>333</v>
      </c>
      <c r="B335">
        <f ca="1">Data!E335</f>
        <v>1</v>
      </c>
      <c r="C335" t="s">
        <v>247</v>
      </c>
      <c r="D335">
        <v>34</v>
      </c>
      <c r="E335" t="str">
        <f t="shared" ca="1" si="137"/>
        <v>Non</v>
      </c>
      <c r="F335" t="str">
        <f ca="1">IF(Data!$D335&gt;=3,"Oui","Non")</f>
        <v>Non</v>
      </c>
      <c r="G335" s="4" t="str" cm="1">
        <f t="array" aca="1" ref="G335" ca="1">IF(OR(AND(Data!$E335=4,ISBLANK(INDIRECT($C335&amp;"!"&amp;"$D"&amp;$D335&amp;":$I"&amp;$D335))),$E335="Oui"),_xlfn.SWITCH(Informations!$E$10,"Oui",0.5,"Non",0.4,"Erreur"),"NA")</f>
        <v>NA</v>
      </c>
      <c r="H335" s="14" cm="1">
        <f t="array" aca="1" ref="H335" ca="1">_xlfn.SWITCH($G335,"NA",(INDIRECT($C335&amp;"!"&amp;"$E"&amp;$D335))-(INDIRECT($C335&amp;"!"&amp;"$D"&amp;$D335)),0.4,$G335,0.5,$G335,"Erreur","Erreur","Erreur")</f>
        <v>0</v>
      </c>
      <c r="I335" cm="1">
        <f t="array" aca="1" ref="I335" ca="1">IF($G335="NA",INDIRECT($C335&amp;"!"&amp;"$H"&amp;$D335)+INDIRECT($C335&amp;"!"&amp;"$I"&amp;$D335)+INDIRECT($C335&amp;"!"&amp;"$J"&amp;$D335),0)</f>
        <v>0</v>
      </c>
      <c r="J335" cm="1">
        <f t="array" aca="1" ref="J335" ca="1">IF($G335="NA",(INDIRECT($C335&amp;"!"&amp;"$K"&amp;$D335)),0)</f>
        <v>0</v>
      </c>
      <c r="K335" s="4">
        <f t="shared" ca="1" si="138"/>
        <v>0</v>
      </c>
      <c r="L335" s="3">
        <f t="shared" ca="1" si="139"/>
        <v>0</v>
      </c>
      <c r="M335" s="5" cm="1">
        <f t="array" aca="1" ref="M335" ca="1">IF((INDIRECT($C335&amp;"!"&amp;"$D"&amp;$D335))="",,_xlfn.IFS(INDIRECT($C335&amp;"!"&amp;"$E"&amp;$D335)&lt;(1/3),INDIRECT($C335&amp;"!"&amp;"$E"&amp;$D335)-INDIRECT($C335&amp;"!"&amp;"$D"&amp;$D335),INDIRECT($C335&amp;"!"&amp;"$E"&amp;$D335)&gt;=(1/3),Data!$H$3-(INDIRECT($C335&amp;"!"&amp;"$D"&amp;$D335))))+INDIRECT($C335&amp;"!"&amp;"$H"&amp;$D335)</f>
        <v>0</v>
      </c>
      <c r="N335" s="5">
        <f t="shared" ca="1" si="140"/>
        <v>0</v>
      </c>
      <c r="O335" s="6">
        <f t="shared" ca="1" si="141"/>
        <v>0</v>
      </c>
      <c r="P335" s="5" cm="1">
        <f t="array" aca="1" ref="P335" ca="1">IF((INDIRECT($C335&amp;"!"&amp;"$D"&amp;$D335))="",,_xlfn.IFS(INDIRECT($C335&amp;"!"&amp;"$D"&amp;$D335)&gt;(2/3),INDIRECT($C335&amp;"!"&amp;"$E"&amp;$D335)-INDIRECT($C335&amp;"!"&amp;"$D"&amp;$D335),INDIRECT($C335&amp;"!"&amp;"$D"&amp;$D335)&lt;=(2/3),INDIRECT($C335&amp;"!"&amp;"$E"&amp;$D335)-Data!$H$4))+INDIRECT($C335&amp;"!"&amp;"$J"&amp;$D335)</f>
        <v>0</v>
      </c>
      <c r="Q335" s="4">
        <f t="shared" ca="1" si="142"/>
        <v>0</v>
      </c>
      <c r="R335" s="6">
        <f t="shared" ca="1" si="143"/>
        <v>0</v>
      </c>
      <c r="S335" s="4">
        <f ca="1">IF(VLOOKUP(A335,Data!B:E,4)&gt;=2,K335,N335+Q335)</f>
        <v>0</v>
      </c>
      <c r="T335" s="4">
        <f ca="1">IF(VLOOKUP(A335,Data!B:E,4)&gt;=2,,K335-N335-Q335)</f>
        <v>0</v>
      </c>
      <c r="V335" t="str">
        <f t="shared" ca="1" si="144"/>
        <v>Non</v>
      </c>
      <c r="W335" cm="1">
        <f t="array" aca="1" ref="W335" ca="1">_xlfn.IFS(AND(INDIRECT($C335&amp;"!"&amp;"$G"&amp;$D335)-INDIRECT($C335&amp;"!"&amp;"$F"&amp;$D335)&lt;0.5,INDIRECT($C335&amp;"!"&amp;"$G"&amp;$D335)=1,INDIRECT($C336&amp;"!"&amp;"$F"&amp;$D336)=0),0,AND(INDIRECT($C334&amp;"!"&amp;"$G"&amp;$D334)-INDIRECT($C334&amp;"!"&amp;"$F"&amp;$D334)&lt;0.5,INDIRECT($C334&amp;"!"&amp;"$G"&amp;$D334)=1,INDIRECT($C335&amp;"!"&amp;"$F"&amp;$D335)=0),INDIRECT($C334&amp;"!"&amp;"$F"&amp;$D334),AND(INDIRECT($C334&amp;"!"&amp;"$G"&amp;$D334)-INDIRECT($C334&amp;"!"&amp;"$F"&amp;$D334)&lt;=0.5,INDIRECT($C334&amp;"!"&amp;"$G"&amp;$D334)=1,INDIRECT($C335&amp;"!"&amp;"$F"&amp;$D335)=0),Calculs!X334,AND(INDIRECT($C335&amp;"!"&amp;"$F"&amp;$D335)=0,INDIRECT($C334&amp;"!"&amp;"$G"&amp;$D334)=1),AH334,TRUE,INDIRECT($C335&amp;"!"&amp;"$F"&amp;$D335))</f>
        <v>0</v>
      </c>
      <c r="X335" cm="1">
        <f t="array" aca="1" ref="X335" ca="1">IF(AND(INDIRECT($C335&amp;"!"&amp;"$G"&amp;$D335)-INDIRECT($C335&amp;"!"&amp;"$F"&amp;$D335)&lt;0.5,INDIRECT($C335&amp;"!"&amp;"$G"&amp;$D335)=1,INDIRECT($C336&amp;"!"&amp;"$F"&amp;$D336)=0),0,IF(OR(INDIRECT($C335&amp;"!"&amp;"$G"&amp;$D335)=1,AND(INDIRECT($C335&amp;"!"&amp;"$G"&amp;$D335)&lt;&gt;1,INDIRECT($C335&amp;"!"&amp;"$G"&amp;$D335)&gt;Calculs!W335+0.5)),Calculs!W335+0.5,INDIRECT($C335&amp;"!"&amp;"$G"&amp;$D335)+ROUND(W335,0)))</f>
        <v>0</v>
      </c>
      <c r="Y335">
        <f t="shared" ca="1" si="145"/>
        <v>0</v>
      </c>
      <c r="Z335" cm="1">
        <f t="array" aca="1" ref="Z335" ca="1">IF(AND(W335=INT(W335),INDIRECT($C335&amp;"!"&amp;"$F"&amp;$D335)&lt;&gt;""),W335+1,ROUNDUP(W335,0))</f>
        <v>0</v>
      </c>
      <c r="AA335">
        <f t="shared" ca="1" si="146"/>
        <v>0</v>
      </c>
      <c r="AB335" t="str">
        <f t="shared" ca="1" si="147"/>
        <v>Oui</v>
      </c>
      <c r="AC335">
        <f t="shared" ca="1" si="148"/>
        <v>0</v>
      </c>
      <c r="AD335" t="str">
        <f t="shared" ca="1" si="134"/>
        <v>Oui</v>
      </c>
      <c r="AE335" t="str">
        <f t="shared" ca="1" si="149"/>
        <v/>
      </c>
      <c r="AF335" t="str">
        <f t="shared" ca="1" si="150"/>
        <v>Non</v>
      </c>
      <c r="AG335" cm="1">
        <f t="array" aca="1" ref="AG335" ca="1">IF(INDIRECT($C335&amp;"!"&amp;"$G"&amp;$D335)-INDIRECT($C335&amp;"!"&amp;"$F"&amp;$D335)&lt;=0.5,0,IF(AND(INDIRECT($C335&amp;"!"&amp;"$F"&amp;$D335)=0,INDIRECT($C334&amp;"!"&amp;"$G"&amp;$D334)=1),X335,INDIRECT($C335&amp;"!"&amp;"$F"&amp;$D335)))</f>
        <v>0</v>
      </c>
      <c r="AH335" cm="1">
        <f t="array" aca="1" ref="AH335" ca="1">IF(INDIRECT($C335&amp;"!"&amp;"$G"&amp;$D335)-INDIRECT($C335&amp;"!"&amp;"$F"&amp;$D335)&lt;=0.5,0,IF(OR(INDIRECT($C335&amp;"!"&amp;"$G"&amp;$D335)=1,AND(INDIRECT($C335&amp;"!"&amp;"$G"&amp;$D335)&lt;&gt;1,INDIRECT($C335&amp;"!"&amp;"$G"&amp;$D335)&gt;Calculs!AG335+0.5)),Calculs!AG335+0.5,INDIRECT($C335&amp;"!"&amp;"$G"&amp;$D335)+ROUND(AG335,0)))</f>
        <v>0</v>
      </c>
      <c r="AI335">
        <f t="shared" ca="1" si="151"/>
        <v>0</v>
      </c>
      <c r="AJ335" cm="1">
        <f t="array" aca="1" ref="AJ335" ca="1">IF(AND(AG335=INT(AG335),INDIRECT($C335&amp;"!"&amp;"$F"&amp;$D335)&lt;&gt;""),AG335+1,ROUNDUP(AG335,0))</f>
        <v>0</v>
      </c>
      <c r="AK335">
        <f t="shared" ca="1" si="152"/>
        <v>0</v>
      </c>
      <c r="AL335" t="str">
        <f t="shared" ca="1" si="153"/>
        <v>Oui</v>
      </c>
      <c r="AM335">
        <f t="shared" ca="1" si="154"/>
        <v>0</v>
      </c>
      <c r="AN335" t="str">
        <f t="shared" ca="1" si="135"/>
        <v>Oui</v>
      </c>
      <c r="AO335" t="str">
        <f t="shared" ca="1" si="155"/>
        <v/>
      </c>
    </row>
    <row r="336" spans="1:41" x14ac:dyDescent="0.25">
      <c r="A336">
        <v>334</v>
      </c>
      <c r="B336">
        <f ca="1">Data!E336</f>
        <v>1</v>
      </c>
      <c r="C336" t="s">
        <v>254</v>
      </c>
      <c r="D336">
        <v>4</v>
      </c>
      <c r="E336" t="str">
        <f t="shared" ca="1" si="137"/>
        <v>Non</v>
      </c>
      <c r="F336" t="str">
        <f ca="1">IF(Data!$D336&gt;=3,"Oui","Non")</f>
        <v>Non</v>
      </c>
      <c r="G336" s="4" t="str" cm="1">
        <f t="array" aca="1" ref="G336" ca="1">IF(OR(AND(Data!$E336=4,ISBLANK(INDIRECT($C336&amp;"!"&amp;"$D"&amp;$D336&amp;":$I"&amp;$D336))),$E336="Oui"),_xlfn.SWITCH(Informations!$E$10,"Oui",0.5,"Non",0.4,"Erreur"),"NA")</f>
        <v>NA</v>
      </c>
      <c r="H336" s="14" cm="1">
        <f t="array" aca="1" ref="H336" ca="1">_xlfn.SWITCH($G336,"NA",(INDIRECT($C336&amp;"!"&amp;"$E"&amp;$D336))-(INDIRECT($C336&amp;"!"&amp;"$D"&amp;$D336)),0.4,$G336,0.5,$G336,"Erreur","Erreur","Erreur")</f>
        <v>0</v>
      </c>
      <c r="I336" cm="1">
        <f t="array" aca="1" ref="I336" ca="1">IF($G336="NA",INDIRECT($C336&amp;"!"&amp;"$H"&amp;$D336)+INDIRECT($C336&amp;"!"&amp;"$I"&amp;$D336)+INDIRECT($C336&amp;"!"&amp;"$J"&amp;$D336),0)</f>
        <v>0</v>
      </c>
      <c r="J336" cm="1">
        <f t="array" aca="1" ref="J336" ca="1">IF($G336="NA",(INDIRECT($C336&amp;"!"&amp;"$K"&amp;$D336)),0)</f>
        <v>0</v>
      </c>
      <c r="K336" s="4">
        <f t="shared" ca="1" si="138"/>
        <v>0</v>
      </c>
      <c r="L336" s="3">
        <f t="shared" ca="1" si="139"/>
        <v>0</v>
      </c>
      <c r="M336" s="5" cm="1">
        <f t="array" aca="1" ref="M336" ca="1">IF((INDIRECT($C336&amp;"!"&amp;"$D"&amp;$D336))="",,_xlfn.IFS(INDIRECT($C336&amp;"!"&amp;"$E"&amp;$D336)&lt;(1/3),INDIRECT($C336&amp;"!"&amp;"$E"&amp;$D336)-INDIRECT($C336&amp;"!"&amp;"$D"&amp;$D336),INDIRECT($C336&amp;"!"&amp;"$E"&amp;$D336)&gt;=(1/3),Data!$H$3-(INDIRECT($C336&amp;"!"&amp;"$D"&amp;$D336))))+INDIRECT($C336&amp;"!"&amp;"$H"&amp;$D336)</f>
        <v>0</v>
      </c>
      <c r="N336" s="5">
        <f t="shared" ca="1" si="140"/>
        <v>0</v>
      </c>
      <c r="O336" s="6">
        <f t="shared" ca="1" si="141"/>
        <v>0</v>
      </c>
      <c r="P336" s="5" cm="1">
        <f t="array" aca="1" ref="P336" ca="1">IF((INDIRECT($C336&amp;"!"&amp;"$D"&amp;$D336))="",,_xlfn.IFS(INDIRECT($C336&amp;"!"&amp;"$D"&amp;$D336)&gt;(2/3),INDIRECT($C336&amp;"!"&amp;"$E"&amp;$D336)-INDIRECT($C336&amp;"!"&amp;"$D"&amp;$D336),INDIRECT($C336&amp;"!"&amp;"$D"&amp;$D336)&lt;=(2/3),INDIRECT($C336&amp;"!"&amp;"$E"&amp;$D336)-Data!$H$4))+INDIRECT($C336&amp;"!"&amp;"$J"&amp;$D336)</f>
        <v>0</v>
      </c>
      <c r="Q336" s="4">
        <f t="shared" ca="1" si="142"/>
        <v>0</v>
      </c>
      <c r="R336" s="6">
        <f t="shared" ca="1" si="143"/>
        <v>0</v>
      </c>
      <c r="S336" s="4">
        <f ca="1">IF(VLOOKUP(A336,Data!B:E,4)&gt;=2,K336,N336+Q336)</f>
        <v>0</v>
      </c>
      <c r="T336" s="4">
        <f ca="1">IF(VLOOKUP(A336,Data!B:E,4)&gt;=2,,K336-N336-Q336)</f>
        <v>0</v>
      </c>
      <c r="V336" t="str">
        <f t="shared" ca="1" si="144"/>
        <v>Non</v>
      </c>
      <c r="W336" cm="1">
        <f t="array" aca="1" ref="W336" ca="1">_xlfn.IFS(AND(INDIRECT($C336&amp;"!"&amp;"$G"&amp;$D336)-INDIRECT($C336&amp;"!"&amp;"$F"&amp;$D336)&lt;0.5,INDIRECT($C336&amp;"!"&amp;"$G"&amp;$D336)=1,INDIRECT($C337&amp;"!"&amp;"$F"&amp;$D337)=0),0,AND(INDIRECT($C335&amp;"!"&amp;"$G"&amp;$D335)-INDIRECT($C335&amp;"!"&amp;"$F"&amp;$D335)&lt;0.5,INDIRECT($C335&amp;"!"&amp;"$G"&amp;$D335)=1,INDIRECT($C336&amp;"!"&amp;"$F"&amp;$D336)=0),INDIRECT($C335&amp;"!"&amp;"$F"&amp;$D335),AND(INDIRECT($C335&amp;"!"&amp;"$G"&amp;$D335)-INDIRECT($C335&amp;"!"&amp;"$F"&amp;$D335)&lt;=0.5,INDIRECT($C335&amp;"!"&amp;"$G"&amp;$D335)=1,INDIRECT($C336&amp;"!"&amp;"$F"&amp;$D336)=0),Calculs!X335,AND(INDIRECT($C336&amp;"!"&amp;"$F"&amp;$D336)=0,INDIRECT($C335&amp;"!"&amp;"$G"&amp;$D335)=1),AH335,TRUE,INDIRECT($C336&amp;"!"&amp;"$F"&amp;$D336))</f>
        <v>0</v>
      </c>
      <c r="X336" cm="1">
        <f t="array" aca="1" ref="X336" ca="1">IF(AND(INDIRECT($C336&amp;"!"&amp;"$G"&amp;$D336)-INDIRECT($C336&amp;"!"&amp;"$F"&amp;$D336)&lt;0.5,INDIRECT($C336&amp;"!"&amp;"$G"&amp;$D336)=1,INDIRECT($C337&amp;"!"&amp;"$F"&amp;$D337)=0),0,IF(OR(INDIRECT($C336&amp;"!"&amp;"$G"&amp;$D336)=1,AND(INDIRECT($C336&amp;"!"&amp;"$G"&amp;$D336)&lt;&gt;1,INDIRECT($C336&amp;"!"&amp;"$G"&amp;$D336)&gt;Calculs!W336+0.5)),Calculs!W336+0.5,INDIRECT($C336&amp;"!"&amp;"$G"&amp;$D336)+ROUND(W336,0)))</f>
        <v>0</v>
      </c>
      <c r="Y336">
        <f t="shared" ca="1" si="145"/>
        <v>0</v>
      </c>
      <c r="Z336" cm="1">
        <f t="array" aca="1" ref="Z336" ca="1">IF(AND(W336=INT(W336),INDIRECT($C336&amp;"!"&amp;"$F"&amp;$D336)&lt;&gt;""),W336+1,ROUNDUP(W336,0))</f>
        <v>0</v>
      </c>
      <c r="AA336">
        <f t="shared" ca="1" si="146"/>
        <v>0</v>
      </c>
      <c r="AB336" t="str">
        <f t="shared" ca="1" si="147"/>
        <v>Oui</v>
      </c>
      <c r="AC336">
        <f t="shared" ca="1" si="148"/>
        <v>0</v>
      </c>
      <c r="AD336" t="str">
        <f t="shared" ca="1" si="134"/>
        <v>Oui</v>
      </c>
      <c r="AE336" t="str">
        <f t="shared" ca="1" si="149"/>
        <v/>
      </c>
      <c r="AF336" t="str">
        <f t="shared" ca="1" si="150"/>
        <v>Non</v>
      </c>
      <c r="AG336" cm="1">
        <f t="array" aca="1" ref="AG336" ca="1">IF(INDIRECT($C336&amp;"!"&amp;"$G"&amp;$D336)-INDIRECT($C336&amp;"!"&amp;"$F"&amp;$D336)&lt;=0.5,0,IF(AND(INDIRECT($C336&amp;"!"&amp;"$F"&amp;$D336)=0,INDIRECT($C335&amp;"!"&amp;"$G"&amp;$D335)=1),X336,INDIRECT($C336&amp;"!"&amp;"$F"&amp;$D336)))</f>
        <v>0</v>
      </c>
      <c r="AH336" cm="1">
        <f t="array" aca="1" ref="AH336" ca="1">IF(INDIRECT($C336&amp;"!"&amp;"$G"&amp;$D336)-INDIRECT($C336&amp;"!"&amp;"$F"&amp;$D336)&lt;=0.5,0,IF(OR(INDIRECT($C336&amp;"!"&amp;"$G"&amp;$D336)=1,AND(INDIRECT($C336&amp;"!"&amp;"$G"&amp;$D336)&lt;&gt;1,INDIRECT($C336&amp;"!"&amp;"$G"&amp;$D336)&gt;Calculs!AG336+0.5)),Calculs!AG336+0.5,INDIRECT($C336&amp;"!"&amp;"$G"&amp;$D336)+ROUND(AG336,0)))</f>
        <v>0</v>
      </c>
      <c r="AI336">
        <f t="shared" ca="1" si="151"/>
        <v>0</v>
      </c>
      <c r="AJ336" cm="1">
        <f t="array" aca="1" ref="AJ336" ca="1">IF(AND(AG336=INT(AG336),INDIRECT($C336&amp;"!"&amp;"$F"&amp;$D336)&lt;&gt;""),AG336+1,ROUNDUP(AG336,0))</f>
        <v>0</v>
      </c>
      <c r="AK336">
        <f t="shared" ca="1" si="152"/>
        <v>0</v>
      </c>
      <c r="AL336" t="str">
        <f t="shared" ca="1" si="153"/>
        <v>Oui</v>
      </c>
      <c r="AM336">
        <f t="shared" ca="1" si="154"/>
        <v>0</v>
      </c>
      <c r="AN336" t="str">
        <f t="shared" ca="1" si="135"/>
        <v>Oui</v>
      </c>
      <c r="AO336" t="str">
        <f t="shared" ca="1" si="155"/>
        <v/>
      </c>
    </row>
    <row r="337" spans="1:41" x14ac:dyDescent="0.25">
      <c r="A337">
        <v>335</v>
      </c>
      <c r="B337">
        <f ca="1">Data!E337</f>
        <v>1</v>
      </c>
      <c r="C337" t="s">
        <v>254</v>
      </c>
      <c r="D337">
        <v>5</v>
      </c>
      <c r="E337" t="str">
        <f t="shared" ca="1" si="137"/>
        <v>Non</v>
      </c>
      <c r="F337" t="str">
        <f ca="1">IF(Data!$D337&gt;=3,"Oui","Non")</f>
        <v>Non</v>
      </c>
      <c r="G337" s="4" t="str" cm="1">
        <f t="array" aca="1" ref="G337" ca="1">IF(OR(AND(Data!$E337=4,ISBLANK(INDIRECT($C337&amp;"!"&amp;"$D"&amp;$D337&amp;":$I"&amp;$D337))),$E337="Oui"),_xlfn.SWITCH(Informations!$E$10,"Oui",0.5,"Non",0.4,"Erreur"),"NA")</f>
        <v>NA</v>
      </c>
      <c r="H337" s="14" cm="1">
        <f t="array" aca="1" ref="H337" ca="1">_xlfn.SWITCH($G337,"NA",(INDIRECT($C337&amp;"!"&amp;"$E"&amp;$D337))-(INDIRECT($C337&amp;"!"&amp;"$D"&amp;$D337)),0.4,$G337,0.5,$G337,"Erreur","Erreur","Erreur")</f>
        <v>0</v>
      </c>
      <c r="I337" cm="1">
        <f t="array" aca="1" ref="I337" ca="1">IF($G337="NA",INDIRECT($C337&amp;"!"&amp;"$H"&amp;$D337)+INDIRECT($C337&amp;"!"&amp;"$I"&amp;$D337)+INDIRECT($C337&amp;"!"&amp;"$J"&amp;$D337),0)</f>
        <v>0</v>
      </c>
      <c r="J337" cm="1">
        <f t="array" aca="1" ref="J337" ca="1">IF($G337="NA",(INDIRECT($C337&amp;"!"&amp;"$K"&amp;$D337)),0)</f>
        <v>0</v>
      </c>
      <c r="K337" s="4">
        <f t="shared" ca="1" si="138"/>
        <v>0</v>
      </c>
      <c r="L337" s="3">
        <f t="shared" ca="1" si="139"/>
        <v>0</v>
      </c>
      <c r="M337" s="5" cm="1">
        <f t="array" aca="1" ref="M337" ca="1">IF((INDIRECT($C337&amp;"!"&amp;"$D"&amp;$D337))="",,_xlfn.IFS(INDIRECT($C337&amp;"!"&amp;"$E"&amp;$D337)&lt;(1/3),INDIRECT($C337&amp;"!"&amp;"$E"&amp;$D337)-INDIRECT($C337&amp;"!"&amp;"$D"&amp;$D337),INDIRECT($C337&amp;"!"&amp;"$E"&amp;$D337)&gt;=(1/3),Data!$H$3-(INDIRECT($C337&amp;"!"&amp;"$D"&amp;$D337))))+INDIRECT($C337&amp;"!"&amp;"$H"&amp;$D337)</f>
        <v>0</v>
      </c>
      <c r="N337" s="5">
        <f t="shared" ca="1" si="140"/>
        <v>0</v>
      </c>
      <c r="O337" s="6">
        <f t="shared" ca="1" si="141"/>
        <v>0</v>
      </c>
      <c r="P337" s="5" cm="1">
        <f t="array" aca="1" ref="P337" ca="1">IF((INDIRECT($C337&amp;"!"&amp;"$D"&amp;$D337))="",,_xlfn.IFS(INDIRECT($C337&amp;"!"&amp;"$D"&amp;$D337)&gt;(2/3),INDIRECT($C337&amp;"!"&amp;"$E"&amp;$D337)-INDIRECT($C337&amp;"!"&amp;"$D"&amp;$D337),INDIRECT($C337&amp;"!"&amp;"$D"&amp;$D337)&lt;=(2/3),INDIRECT($C337&amp;"!"&amp;"$E"&amp;$D337)-Data!$H$4))+INDIRECT($C337&amp;"!"&amp;"$J"&amp;$D337)</f>
        <v>0</v>
      </c>
      <c r="Q337" s="4">
        <f t="shared" ca="1" si="142"/>
        <v>0</v>
      </c>
      <c r="R337" s="6">
        <f t="shared" ca="1" si="143"/>
        <v>0</v>
      </c>
      <c r="S337" s="4">
        <f ca="1">IF(VLOOKUP(A337,Data!B:E,4)&gt;=2,K337,N337+Q337)</f>
        <v>0</v>
      </c>
      <c r="T337" s="4">
        <f ca="1">IF(VLOOKUP(A337,Data!B:E,4)&gt;=2,,K337-N337-Q337)</f>
        <v>0</v>
      </c>
      <c r="V337" t="str">
        <f t="shared" ca="1" si="144"/>
        <v>Non</v>
      </c>
      <c r="W337" cm="1">
        <f t="array" aca="1" ref="W337" ca="1">_xlfn.IFS(AND(INDIRECT($C337&amp;"!"&amp;"$G"&amp;$D337)-INDIRECT($C337&amp;"!"&amp;"$F"&amp;$D337)&lt;0.5,INDIRECT($C337&amp;"!"&amp;"$G"&amp;$D337)=1,INDIRECT($C338&amp;"!"&amp;"$F"&amp;$D338)=0),0,AND(INDIRECT($C336&amp;"!"&amp;"$G"&amp;$D336)-INDIRECT($C336&amp;"!"&amp;"$F"&amp;$D336)&lt;0.5,INDIRECT($C336&amp;"!"&amp;"$G"&amp;$D336)=1,INDIRECT($C337&amp;"!"&amp;"$F"&amp;$D337)=0),INDIRECT($C336&amp;"!"&amp;"$F"&amp;$D336),AND(INDIRECT($C336&amp;"!"&amp;"$G"&amp;$D336)-INDIRECT($C336&amp;"!"&amp;"$F"&amp;$D336)&lt;=0.5,INDIRECT($C336&amp;"!"&amp;"$G"&amp;$D336)=1,INDIRECT($C337&amp;"!"&amp;"$F"&amp;$D337)=0),Calculs!X336,AND(INDIRECT($C337&amp;"!"&amp;"$F"&amp;$D337)=0,INDIRECT($C336&amp;"!"&amp;"$G"&amp;$D336)=1),AH336,TRUE,INDIRECT($C337&amp;"!"&amp;"$F"&amp;$D337))</f>
        <v>0</v>
      </c>
      <c r="X337" cm="1">
        <f t="array" aca="1" ref="X337" ca="1">IF(AND(INDIRECT($C337&amp;"!"&amp;"$G"&amp;$D337)-INDIRECT($C337&amp;"!"&amp;"$F"&amp;$D337)&lt;0.5,INDIRECT($C337&amp;"!"&amp;"$G"&amp;$D337)=1,INDIRECT($C338&amp;"!"&amp;"$F"&amp;$D338)=0),0,IF(OR(INDIRECT($C337&amp;"!"&amp;"$G"&amp;$D337)=1,AND(INDIRECT($C337&amp;"!"&amp;"$G"&amp;$D337)&lt;&gt;1,INDIRECT($C337&amp;"!"&amp;"$G"&amp;$D337)&gt;Calculs!W337+0.5)),Calculs!W337+0.5,INDIRECT($C337&amp;"!"&amp;"$G"&amp;$D337)+ROUND(W337,0)))</f>
        <v>0</v>
      </c>
      <c r="Y337">
        <f t="shared" ca="1" si="145"/>
        <v>0</v>
      </c>
      <c r="Z337" cm="1">
        <f t="array" aca="1" ref="Z337" ca="1">IF(AND(W337=INT(W337),INDIRECT($C337&amp;"!"&amp;"$F"&amp;$D337)&lt;&gt;""),W337+1,ROUNDUP(W337,0))</f>
        <v>0</v>
      </c>
      <c r="AA337">
        <f t="shared" ca="1" si="146"/>
        <v>0</v>
      </c>
      <c r="AB337" t="str">
        <f t="shared" ca="1" si="147"/>
        <v>Oui</v>
      </c>
      <c r="AC337">
        <f t="shared" ca="1" si="148"/>
        <v>0</v>
      </c>
      <c r="AD337" t="str">
        <f t="shared" ca="1" si="134"/>
        <v>Oui</v>
      </c>
      <c r="AE337" t="str">
        <f t="shared" ca="1" si="149"/>
        <v/>
      </c>
      <c r="AF337" t="str">
        <f t="shared" ca="1" si="150"/>
        <v>Non</v>
      </c>
      <c r="AG337" cm="1">
        <f t="array" aca="1" ref="AG337" ca="1">IF(INDIRECT($C337&amp;"!"&amp;"$G"&amp;$D337)-INDIRECT($C337&amp;"!"&amp;"$F"&amp;$D337)&lt;=0.5,0,IF(AND(INDIRECT($C337&amp;"!"&amp;"$F"&amp;$D337)=0,INDIRECT($C336&amp;"!"&amp;"$G"&amp;$D336)=1),X337,INDIRECT($C337&amp;"!"&amp;"$F"&amp;$D337)))</f>
        <v>0</v>
      </c>
      <c r="AH337" cm="1">
        <f t="array" aca="1" ref="AH337" ca="1">IF(INDIRECT($C337&amp;"!"&amp;"$G"&amp;$D337)-INDIRECT($C337&amp;"!"&amp;"$F"&amp;$D337)&lt;=0.5,0,IF(OR(INDIRECT($C337&amp;"!"&amp;"$G"&amp;$D337)=1,AND(INDIRECT($C337&amp;"!"&amp;"$G"&amp;$D337)&lt;&gt;1,INDIRECT($C337&amp;"!"&amp;"$G"&amp;$D337)&gt;Calculs!AG337+0.5)),Calculs!AG337+0.5,INDIRECT($C337&amp;"!"&amp;"$G"&amp;$D337)+ROUND(AG337,0)))</f>
        <v>0</v>
      </c>
      <c r="AI337">
        <f t="shared" ca="1" si="151"/>
        <v>0</v>
      </c>
      <c r="AJ337" cm="1">
        <f t="array" aca="1" ref="AJ337" ca="1">IF(AND(AG337=INT(AG337),INDIRECT($C337&amp;"!"&amp;"$F"&amp;$D337)&lt;&gt;""),AG337+1,ROUNDUP(AG337,0))</f>
        <v>0</v>
      </c>
      <c r="AK337">
        <f t="shared" ca="1" si="152"/>
        <v>0</v>
      </c>
      <c r="AL337" t="str">
        <f t="shared" ca="1" si="153"/>
        <v>Oui</v>
      </c>
      <c r="AM337">
        <f t="shared" ca="1" si="154"/>
        <v>0</v>
      </c>
      <c r="AN337" t="str">
        <f t="shared" ca="1" si="135"/>
        <v>Oui</v>
      </c>
      <c r="AO337" t="str">
        <f t="shared" ca="1" si="155"/>
        <v/>
      </c>
    </row>
    <row r="338" spans="1:41" x14ac:dyDescent="0.25">
      <c r="A338">
        <v>336</v>
      </c>
      <c r="B338">
        <f ca="1">Data!E338</f>
        <v>2</v>
      </c>
      <c r="C338" t="s">
        <v>254</v>
      </c>
      <c r="D338">
        <v>6</v>
      </c>
      <c r="E338" t="str">
        <f t="shared" ca="1" si="137"/>
        <v>Non</v>
      </c>
      <c r="F338" t="str">
        <f ca="1">IF(Data!$D338&gt;=3,"Oui","Non")</f>
        <v>Non</v>
      </c>
      <c r="G338" s="4" t="str" cm="1">
        <f t="array" aca="1" ref="G338" ca="1">IF(OR(AND(Data!$E338=4,ISBLANK(INDIRECT($C338&amp;"!"&amp;"$D"&amp;$D338&amp;":$I"&amp;$D338))),$E338="Oui"),_xlfn.SWITCH(Informations!$E$10,"Oui",0.5,"Non",0.4,"Erreur"),"NA")</f>
        <v>NA</v>
      </c>
      <c r="H338" s="14" cm="1">
        <f t="array" aca="1" ref="H338" ca="1">_xlfn.SWITCH($G338,"NA",(INDIRECT($C338&amp;"!"&amp;"$E"&amp;$D338))-(INDIRECT($C338&amp;"!"&amp;"$D"&amp;$D338)),0.4,$G338,0.5,$G338,"Erreur","Erreur","Erreur")</f>
        <v>0</v>
      </c>
      <c r="I338" cm="1">
        <f t="array" aca="1" ref="I338" ca="1">IF($G338="NA",INDIRECT($C338&amp;"!"&amp;"$H"&amp;$D338)+INDIRECT($C338&amp;"!"&amp;"$I"&amp;$D338)+INDIRECT($C338&amp;"!"&amp;"$J"&amp;$D338),0)</f>
        <v>0</v>
      </c>
      <c r="J338" cm="1">
        <f t="array" aca="1" ref="J338" ca="1">IF($G338="NA",(INDIRECT($C338&amp;"!"&amp;"$K"&amp;$D338)),0)</f>
        <v>0</v>
      </c>
      <c r="K338" s="4">
        <f t="shared" ca="1" si="138"/>
        <v>0</v>
      </c>
      <c r="L338" s="3">
        <f t="shared" ca="1" si="139"/>
        <v>0</v>
      </c>
      <c r="M338" s="5" cm="1">
        <f t="array" aca="1" ref="M338" ca="1">IF((INDIRECT($C338&amp;"!"&amp;"$D"&amp;$D338))="",,_xlfn.IFS(INDIRECT($C338&amp;"!"&amp;"$E"&amp;$D338)&lt;(1/3),INDIRECT($C338&amp;"!"&amp;"$E"&amp;$D338)-INDIRECT($C338&amp;"!"&amp;"$D"&amp;$D338),INDIRECT($C338&amp;"!"&amp;"$E"&amp;$D338)&gt;=(1/3),Data!$H$3-(INDIRECT($C338&amp;"!"&amp;"$D"&amp;$D338))))+INDIRECT($C338&amp;"!"&amp;"$H"&amp;$D338)</f>
        <v>0</v>
      </c>
      <c r="N338" s="5">
        <f t="shared" ca="1" si="140"/>
        <v>0</v>
      </c>
      <c r="O338" s="6">
        <f t="shared" ca="1" si="141"/>
        <v>0</v>
      </c>
      <c r="P338" s="5" cm="1">
        <f t="array" aca="1" ref="P338" ca="1">IF((INDIRECT($C338&amp;"!"&amp;"$D"&amp;$D338))="",,_xlfn.IFS(INDIRECT($C338&amp;"!"&amp;"$D"&amp;$D338)&gt;(2/3),INDIRECT($C338&amp;"!"&amp;"$E"&amp;$D338)-INDIRECT($C338&amp;"!"&amp;"$D"&amp;$D338),INDIRECT($C338&amp;"!"&amp;"$D"&amp;$D338)&lt;=(2/3),INDIRECT($C338&amp;"!"&amp;"$E"&amp;$D338)-Data!$H$4))+INDIRECT($C338&amp;"!"&amp;"$J"&amp;$D338)</f>
        <v>0</v>
      </c>
      <c r="Q338" s="4">
        <f t="shared" ca="1" si="142"/>
        <v>0</v>
      </c>
      <c r="R338" s="6">
        <f t="shared" ca="1" si="143"/>
        <v>0</v>
      </c>
      <c r="S338" s="4">
        <f ca="1">IF(VLOOKUP(A338,Data!B:E,4)&gt;=2,K338,N338+Q338)</f>
        <v>0</v>
      </c>
      <c r="T338" s="4">
        <f ca="1">IF(VLOOKUP(A338,Data!B:E,4)&gt;=2,,K338-N338-Q338)</f>
        <v>0</v>
      </c>
      <c r="V338" t="str">
        <f t="shared" ca="1" si="144"/>
        <v>Non</v>
      </c>
      <c r="W338" cm="1">
        <f t="array" aca="1" ref="W338" ca="1">_xlfn.IFS(AND(INDIRECT($C338&amp;"!"&amp;"$G"&amp;$D338)-INDIRECT($C338&amp;"!"&amp;"$F"&amp;$D338)&lt;0.5,INDIRECT($C338&amp;"!"&amp;"$G"&amp;$D338)=1,INDIRECT($C339&amp;"!"&amp;"$F"&amp;$D339)=0),0,AND(INDIRECT($C337&amp;"!"&amp;"$G"&amp;$D337)-INDIRECT($C337&amp;"!"&amp;"$F"&amp;$D337)&lt;0.5,INDIRECT($C337&amp;"!"&amp;"$G"&amp;$D337)=1,INDIRECT($C338&amp;"!"&amp;"$F"&amp;$D338)=0),INDIRECT($C337&amp;"!"&amp;"$F"&amp;$D337),AND(INDIRECT($C337&amp;"!"&amp;"$G"&amp;$D337)-INDIRECT($C337&amp;"!"&amp;"$F"&amp;$D337)&lt;=0.5,INDIRECT($C337&amp;"!"&amp;"$G"&amp;$D337)=1,INDIRECT($C338&amp;"!"&amp;"$F"&amp;$D338)=0),Calculs!X337,AND(INDIRECT($C338&amp;"!"&amp;"$F"&amp;$D338)=0,INDIRECT($C337&amp;"!"&amp;"$G"&amp;$D337)=1),AH337,TRUE,INDIRECT($C338&amp;"!"&amp;"$F"&amp;$D338))</f>
        <v>0</v>
      </c>
      <c r="X338" cm="1">
        <f t="array" aca="1" ref="X338" ca="1">IF(AND(INDIRECT($C338&amp;"!"&amp;"$G"&amp;$D338)-INDIRECT($C338&amp;"!"&amp;"$F"&amp;$D338)&lt;0.5,INDIRECT($C338&amp;"!"&amp;"$G"&amp;$D338)=1,INDIRECT($C339&amp;"!"&amp;"$F"&amp;$D339)=0),0,IF(OR(INDIRECT($C338&amp;"!"&amp;"$G"&amp;$D338)=1,AND(INDIRECT($C338&amp;"!"&amp;"$G"&amp;$D338)&lt;&gt;1,INDIRECT($C338&amp;"!"&amp;"$G"&amp;$D338)&gt;Calculs!W338+0.5)),Calculs!W338+0.5,INDIRECT($C338&amp;"!"&amp;"$G"&amp;$D338)+ROUND(W338,0)))</f>
        <v>0</v>
      </c>
      <c r="Y338">
        <f t="shared" ca="1" si="145"/>
        <v>0</v>
      </c>
      <c r="Z338" cm="1">
        <f t="array" aca="1" ref="Z338" ca="1">IF(AND(W338=INT(W338),INDIRECT($C338&amp;"!"&amp;"$F"&amp;$D338)&lt;&gt;""),W338+1,ROUNDUP(W338,0))</f>
        <v>0</v>
      </c>
      <c r="AA338">
        <f t="shared" ca="1" si="146"/>
        <v>0</v>
      </c>
      <c r="AB338" t="str">
        <f t="shared" ca="1" si="147"/>
        <v>Oui</v>
      </c>
      <c r="AC338">
        <f t="shared" ca="1" si="148"/>
        <v>0</v>
      </c>
      <c r="AD338" t="str">
        <f t="shared" ca="1" si="134"/>
        <v>Oui</v>
      </c>
      <c r="AE338" t="str">
        <f t="shared" ca="1" si="149"/>
        <v/>
      </c>
      <c r="AF338" t="str">
        <f t="shared" ca="1" si="150"/>
        <v>Non</v>
      </c>
      <c r="AG338" cm="1">
        <f t="array" aca="1" ref="AG338" ca="1">IF(INDIRECT($C338&amp;"!"&amp;"$G"&amp;$D338)-INDIRECT($C338&amp;"!"&amp;"$F"&amp;$D338)&lt;=0.5,0,IF(AND(INDIRECT($C338&amp;"!"&amp;"$F"&amp;$D338)=0,INDIRECT($C337&amp;"!"&amp;"$G"&amp;$D337)=1),X338,INDIRECT($C338&amp;"!"&amp;"$F"&amp;$D338)))</f>
        <v>0</v>
      </c>
      <c r="AH338" cm="1">
        <f t="array" aca="1" ref="AH338" ca="1">IF(INDIRECT($C338&amp;"!"&amp;"$G"&amp;$D338)-INDIRECT($C338&amp;"!"&amp;"$F"&amp;$D338)&lt;=0.5,0,IF(OR(INDIRECT($C338&amp;"!"&amp;"$G"&amp;$D338)=1,AND(INDIRECT($C338&amp;"!"&amp;"$G"&amp;$D338)&lt;&gt;1,INDIRECT($C338&amp;"!"&amp;"$G"&amp;$D338)&gt;Calculs!AG338+0.5)),Calculs!AG338+0.5,INDIRECT($C338&amp;"!"&amp;"$G"&amp;$D338)+ROUND(AG338,0)))</f>
        <v>0</v>
      </c>
      <c r="AI338">
        <f t="shared" ca="1" si="151"/>
        <v>0</v>
      </c>
      <c r="AJ338" cm="1">
        <f t="array" aca="1" ref="AJ338" ca="1">IF(AND(AG338=INT(AG338),INDIRECT($C338&amp;"!"&amp;"$F"&amp;$D338)&lt;&gt;""),AG338+1,ROUNDUP(AG338,0))</f>
        <v>0</v>
      </c>
      <c r="AK338">
        <f t="shared" ca="1" si="152"/>
        <v>0</v>
      </c>
      <c r="AL338" t="str">
        <f t="shared" ca="1" si="153"/>
        <v>Oui</v>
      </c>
      <c r="AM338">
        <f t="shared" ca="1" si="154"/>
        <v>0</v>
      </c>
      <c r="AN338" t="str">
        <f t="shared" ca="1" si="135"/>
        <v>Oui</v>
      </c>
      <c r="AO338" t="str">
        <f t="shared" ca="1" si="155"/>
        <v/>
      </c>
    </row>
    <row r="339" spans="1:41" x14ac:dyDescent="0.25">
      <c r="A339">
        <v>337</v>
      </c>
      <c r="B339">
        <f ca="1">Data!E339</f>
        <v>3</v>
      </c>
      <c r="C339" t="s">
        <v>254</v>
      </c>
      <c r="D339">
        <v>7</v>
      </c>
      <c r="E339" t="str">
        <f t="shared" ca="1" si="137"/>
        <v>Non</v>
      </c>
      <c r="F339" t="str">
        <f ca="1">IF(Data!$D339&gt;=3,"Oui","Non")</f>
        <v>Non</v>
      </c>
      <c r="G339" s="4" t="str" cm="1">
        <f t="array" aca="1" ref="G339" ca="1">IF(OR(AND(Data!$E339=4,ISBLANK(INDIRECT($C339&amp;"!"&amp;"$D"&amp;$D339&amp;":$I"&amp;$D339))),$E339="Oui"),_xlfn.SWITCH(Informations!$E$10,"Oui",0.5,"Non",0.4,"Erreur"),"NA")</f>
        <v>NA</v>
      </c>
      <c r="H339" s="14" cm="1">
        <f t="array" aca="1" ref="H339" ca="1">_xlfn.SWITCH($G339,"NA",(INDIRECT($C339&amp;"!"&amp;"$E"&amp;$D339))-(INDIRECT($C339&amp;"!"&amp;"$D"&amp;$D339)),0.4,$G339,0.5,$G339,"Erreur","Erreur","Erreur")</f>
        <v>0</v>
      </c>
      <c r="I339" cm="1">
        <f t="array" aca="1" ref="I339" ca="1">IF($G339="NA",INDIRECT($C339&amp;"!"&amp;"$H"&amp;$D339)+INDIRECT($C339&amp;"!"&amp;"$I"&amp;$D339)+INDIRECT($C339&amp;"!"&amp;"$J"&amp;$D339),0)</f>
        <v>0</v>
      </c>
      <c r="J339" cm="1">
        <f t="array" aca="1" ref="J339" ca="1">IF($G339="NA",(INDIRECT($C339&amp;"!"&amp;"$K"&amp;$D339)),0)</f>
        <v>0</v>
      </c>
      <c r="K339" s="4">
        <f t="shared" ca="1" si="138"/>
        <v>0</v>
      </c>
      <c r="L339" s="3">
        <f t="shared" ca="1" si="139"/>
        <v>0</v>
      </c>
      <c r="M339" s="5" cm="1">
        <f t="array" aca="1" ref="M339" ca="1">IF((INDIRECT($C339&amp;"!"&amp;"$D"&amp;$D339))="",,_xlfn.IFS(INDIRECT($C339&amp;"!"&amp;"$E"&amp;$D339)&lt;(1/3),INDIRECT($C339&amp;"!"&amp;"$E"&amp;$D339)-INDIRECT($C339&amp;"!"&amp;"$D"&amp;$D339),INDIRECT($C339&amp;"!"&amp;"$E"&amp;$D339)&gt;=(1/3),Data!$H$3-(INDIRECT($C339&amp;"!"&amp;"$D"&amp;$D339))))+INDIRECT($C339&amp;"!"&amp;"$H"&amp;$D339)</f>
        <v>0</v>
      </c>
      <c r="N339" s="5">
        <f t="shared" ca="1" si="140"/>
        <v>0</v>
      </c>
      <c r="O339" s="6">
        <f t="shared" ca="1" si="141"/>
        <v>0</v>
      </c>
      <c r="P339" s="5" cm="1">
        <f t="array" aca="1" ref="P339" ca="1">IF((INDIRECT($C339&amp;"!"&amp;"$D"&amp;$D339))="",,_xlfn.IFS(INDIRECT($C339&amp;"!"&amp;"$D"&amp;$D339)&gt;(2/3),INDIRECT($C339&amp;"!"&amp;"$E"&amp;$D339)-INDIRECT($C339&amp;"!"&amp;"$D"&amp;$D339),INDIRECT($C339&amp;"!"&amp;"$D"&amp;$D339)&lt;=(2/3),INDIRECT($C339&amp;"!"&amp;"$E"&amp;$D339)-Data!$H$4))+INDIRECT($C339&amp;"!"&amp;"$J"&amp;$D339)</f>
        <v>0</v>
      </c>
      <c r="Q339" s="4">
        <f t="shared" ca="1" si="142"/>
        <v>0</v>
      </c>
      <c r="R339" s="6">
        <f t="shared" ca="1" si="143"/>
        <v>0</v>
      </c>
      <c r="S339" s="4">
        <f ca="1">IF(VLOOKUP(A339,Data!B:E,4)&gt;=2,K339,N339+Q339)</f>
        <v>0</v>
      </c>
      <c r="T339" s="4">
        <f ca="1">IF(VLOOKUP(A339,Data!B:E,4)&gt;=2,,K339-N339-Q339)</f>
        <v>0</v>
      </c>
      <c r="V339" t="str">
        <f t="shared" ca="1" si="144"/>
        <v>Non</v>
      </c>
      <c r="W339" cm="1">
        <f t="array" aca="1" ref="W339" ca="1">_xlfn.IFS(AND(INDIRECT($C339&amp;"!"&amp;"$G"&amp;$D339)-INDIRECT($C339&amp;"!"&amp;"$F"&amp;$D339)&lt;0.5,INDIRECT($C339&amp;"!"&amp;"$G"&amp;$D339)=1,INDIRECT($C340&amp;"!"&amp;"$F"&amp;$D340)=0),0,AND(INDIRECT($C338&amp;"!"&amp;"$G"&amp;$D338)-INDIRECT($C338&amp;"!"&amp;"$F"&amp;$D338)&lt;0.5,INDIRECT($C338&amp;"!"&amp;"$G"&amp;$D338)=1,INDIRECT($C339&amp;"!"&amp;"$F"&amp;$D339)=0),INDIRECT($C338&amp;"!"&amp;"$F"&amp;$D338),AND(INDIRECT($C338&amp;"!"&amp;"$G"&amp;$D338)-INDIRECT($C338&amp;"!"&amp;"$F"&amp;$D338)&lt;=0.5,INDIRECT($C338&amp;"!"&amp;"$G"&amp;$D338)=1,INDIRECT($C339&amp;"!"&amp;"$F"&amp;$D339)=0),Calculs!X338,AND(INDIRECT($C339&amp;"!"&amp;"$F"&amp;$D339)=0,INDIRECT($C338&amp;"!"&amp;"$G"&amp;$D338)=1),AH338,TRUE,INDIRECT($C339&amp;"!"&amp;"$F"&amp;$D339))</f>
        <v>0</v>
      </c>
      <c r="X339" cm="1">
        <f t="array" aca="1" ref="X339" ca="1">IF(AND(INDIRECT($C339&amp;"!"&amp;"$G"&amp;$D339)-INDIRECT($C339&amp;"!"&amp;"$F"&amp;$D339)&lt;0.5,INDIRECT($C339&amp;"!"&amp;"$G"&amp;$D339)=1,INDIRECT($C340&amp;"!"&amp;"$F"&amp;$D340)=0),0,IF(OR(INDIRECT($C339&amp;"!"&amp;"$G"&amp;$D339)=1,AND(INDIRECT($C339&amp;"!"&amp;"$G"&amp;$D339)&lt;&gt;1,INDIRECT($C339&amp;"!"&amp;"$G"&amp;$D339)&gt;Calculs!W339+0.5)),Calculs!W339+0.5,INDIRECT($C339&amp;"!"&amp;"$G"&amp;$D339)+ROUND(W339,0)))</f>
        <v>0</v>
      </c>
      <c r="Y339">
        <f t="shared" ca="1" si="145"/>
        <v>0</v>
      </c>
      <c r="Z339" cm="1">
        <f t="array" aca="1" ref="Z339" ca="1">IF(AND(W339=INT(W339),INDIRECT($C339&amp;"!"&amp;"$F"&amp;$D339)&lt;&gt;""),W339+1,ROUNDUP(W339,0))</f>
        <v>0</v>
      </c>
      <c r="AA339">
        <f t="shared" ca="1" si="146"/>
        <v>0</v>
      </c>
      <c r="AB339" t="str">
        <f t="shared" ca="1" si="147"/>
        <v>Oui</v>
      </c>
      <c r="AC339">
        <f t="shared" ca="1" si="148"/>
        <v>0</v>
      </c>
      <c r="AD339" t="str">
        <f t="shared" ca="1" si="134"/>
        <v>Oui</v>
      </c>
      <c r="AE339" t="str">
        <f t="shared" ca="1" si="149"/>
        <v/>
      </c>
      <c r="AF339" t="str">
        <f t="shared" ca="1" si="150"/>
        <v>Non</v>
      </c>
      <c r="AG339" cm="1">
        <f t="array" aca="1" ref="AG339" ca="1">IF(INDIRECT($C339&amp;"!"&amp;"$G"&amp;$D339)-INDIRECT($C339&amp;"!"&amp;"$F"&amp;$D339)&lt;=0.5,0,IF(AND(INDIRECT($C339&amp;"!"&amp;"$F"&amp;$D339)=0,INDIRECT($C338&amp;"!"&amp;"$G"&amp;$D338)=1),X339,INDIRECT($C339&amp;"!"&amp;"$F"&amp;$D339)))</f>
        <v>0</v>
      </c>
      <c r="AH339" cm="1">
        <f t="array" aca="1" ref="AH339" ca="1">IF(INDIRECT($C339&amp;"!"&amp;"$G"&amp;$D339)-INDIRECT($C339&amp;"!"&amp;"$F"&amp;$D339)&lt;=0.5,0,IF(OR(INDIRECT($C339&amp;"!"&amp;"$G"&amp;$D339)=1,AND(INDIRECT($C339&amp;"!"&amp;"$G"&amp;$D339)&lt;&gt;1,INDIRECT($C339&amp;"!"&amp;"$G"&amp;$D339)&gt;Calculs!AG339+0.5)),Calculs!AG339+0.5,INDIRECT($C339&amp;"!"&amp;"$G"&amp;$D339)+ROUND(AG339,0)))</f>
        <v>0</v>
      </c>
      <c r="AI339">
        <f t="shared" ca="1" si="151"/>
        <v>0</v>
      </c>
      <c r="AJ339" cm="1">
        <f t="array" aca="1" ref="AJ339" ca="1">IF(AND(AG339=INT(AG339),INDIRECT($C339&amp;"!"&amp;"$F"&amp;$D339)&lt;&gt;""),AG339+1,ROUNDUP(AG339,0))</f>
        <v>0</v>
      </c>
      <c r="AK339">
        <f t="shared" ca="1" si="152"/>
        <v>0</v>
      </c>
      <c r="AL339" t="str">
        <f t="shared" ca="1" si="153"/>
        <v>Oui</v>
      </c>
      <c r="AM339">
        <f t="shared" ca="1" si="154"/>
        <v>0</v>
      </c>
      <c r="AN339" t="str">
        <f t="shared" ca="1" si="135"/>
        <v>Oui</v>
      </c>
      <c r="AO339" t="str">
        <f t="shared" ca="1" si="155"/>
        <v/>
      </c>
    </row>
    <row r="340" spans="1:41" x14ac:dyDescent="0.25">
      <c r="A340">
        <v>338</v>
      </c>
      <c r="B340">
        <f ca="1">Data!E340</f>
        <v>1</v>
      </c>
      <c r="C340" t="s">
        <v>254</v>
      </c>
      <c r="D340">
        <v>8</v>
      </c>
      <c r="E340" t="str">
        <f t="shared" ca="1" si="137"/>
        <v>Non</v>
      </c>
      <c r="F340" t="str">
        <f ca="1">IF(Data!$D340&gt;=3,"Oui","Non")</f>
        <v>Non</v>
      </c>
      <c r="G340" s="4" t="str" cm="1">
        <f t="array" aca="1" ref="G340" ca="1">IF(OR(AND(Data!$E340=4,ISBLANK(INDIRECT($C340&amp;"!"&amp;"$D"&amp;$D340&amp;":$I"&amp;$D340))),$E340="Oui"),_xlfn.SWITCH(Informations!$E$10,"Oui",0.5,"Non",0.4,"Erreur"),"NA")</f>
        <v>NA</v>
      </c>
      <c r="H340" s="14" cm="1">
        <f t="array" aca="1" ref="H340" ca="1">_xlfn.SWITCH($G340,"NA",(INDIRECT($C340&amp;"!"&amp;"$E"&amp;$D340))-(INDIRECT($C340&amp;"!"&amp;"$D"&amp;$D340)),0.4,$G340,0.5,$G340,"Erreur","Erreur","Erreur")</f>
        <v>0</v>
      </c>
      <c r="I340" cm="1">
        <f t="array" aca="1" ref="I340" ca="1">IF($G340="NA",INDIRECT($C340&amp;"!"&amp;"$H"&amp;$D340)+INDIRECT($C340&amp;"!"&amp;"$I"&amp;$D340)+INDIRECT($C340&amp;"!"&amp;"$J"&amp;$D340),0)</f>
        <v>0</v>
      </c>
      <c r="J340" cm="1">
        <f t="array" aca="1" ref="J340" ca="1">IF($G340="NA",(INDIRECT($C340&amp;"!"&amp;"$K"&amp;$D340)),0)</f>
        <v>0</v>
      </c>
      <c r="K340" s="4">
        <f t="shared" ca="1" si="138"/>
        <v>0</v>
      </c>
      <c r="L340" s="3">
        <f t="shared" ca="1" si="139"/>
        <v>0</v>
      </c>
      <c r="M340" s="5" cm="1">
        <f t="array" aca="1" ref="M340" ca="1">IF((INDIRECT($C340&amp;"!"&amp;"$D"&amp;$D340))="",,_xlfn.IFS(INDIRECT($C340&amp;"!"&amp;"$E"&amp;$D340)&lt;(1/3),INDIRECT($C340&amp;"!"&amp;"$E"&amp;$D340)-INDIRECT($C340&amp;"!"&amp;"$D"&amp;$D340),INDIRECT($C340&amp;"!"&amp;"$E"&amp;$D340)&gt;=(1/3),Data!$H$3-(INDIRECT($C340&amp;"!"&amp;"$D"&amp;$D340))))+INDIRECT($C340&amp;"!"&amp;"$H"&amp;$D340)</f>
        <v>0</v>
      </c>
      <c r="N340" s="5">
        <f t="shared" ca="1" si="140"/>
        <v>0</v>
      </c>
      <c r="O340" s="6">
        <f t="shared" ca="1" si="141"/>
        <v>0</v>
      </c>
      <c r="P340" s="5" cm="1">
        <f t="array" aca="1" ref="P340" ca="1">IF((INDIRECT($C340&amp;"!"&amp;"$D"&amp;$D340))="",,_xlfn.IFS(INDIRECT($C340&amp;"!"&amp;"$D"&amp;$D340)&gt;(2/3),INDIRECT($C340&amp;"!"&amp;"$E"&amp;$D340)-INDIRECT($C340&amp;"!"&amp;"$D"&amp;$D340),INDIRECT($C340&amp;"!"&amp;"$D"&amp;$D340)&lt;=(2/3),INDIRECT($C340&amp;"!"&amp;"$E"&amp;$D340)-Data!$H$4))+INDIRECT($C340&amp;"!"&amp;"$J"&amp;$D340)</f>
        <v>0</v>
      </c>
      <c r="Q340" s="4">
        <f t="shared" ca="1" si="142"/>
        <v>0</v>
      </c>
      <c r="R340" s="6">
        <f t="shared" ca="1" si="143"/>
        <v>0</v>
      </c>
      <c r="S340" s="4">
        <f ca="1">IF(VLOOKUP(A340,Data!B:E,4)&gt;=2,K340,N340+Q340)</f>
        <v>0</v>
      </c>
      <c r="T340" s="4">
        <f ca="1">IF(VLOOKUP(A340,Data!B:E,4)&gt;=2,,K340-N340-Q340)</f>
        <v>0</v>
      </c>
      <c r="V340" t="str">
        <f t="shared" ca="1" si="144"/>
        <v>Non</v>
      </c>
      <c r="W340" cm="1">
        <f t="array" aca="1" ref="W340" ca="1">_xlfn.IFS(AND(INDIRECT($C340&amp;"!"&amp;"$G"&amp;$D340)-INDIRECT($C340&amp;"!"&amp;"$F"&amp;$D340)&lt;0.5,INDIRECT($C340&amp;"!"&amp;"$G"&amp;$D340)=1,INDIRECT($C341&amp;"!"&amp;"$F"&amp;$D341)=0),0,AND(INDIRECT($C339&amp;"!"&amp;"$G"&amp;$D339)-INDIRECT($C339&amp;"!"&amp;"$F"&amp;$D339)&lt;0.5,INDIRECT($C339&amp;"!"&amp;"$G"&amp;$D339)=1,INDIRECT($C340&amp;"!"&amp;"$F"&amp;$D340)=0),INDIRECT($C339&amp;"!"&amp;"$F"&amp;$D339),AND(INDIRECT($C339&amp;"!"&amp;"$G"&amp;$D339)-INDIRECT($C339&amp;"!"&amp;"$F"&amp;$D339)&lt;=0.5,INDIRECT($C339&amp;"!"&amp;"$G"&amp;$D339)=1,INDIRECT($C340&amp;"!"&amp;"$F"&amp;$D340)=0),Calculs!X339,AND(INDIRECT($C340&amp;"!"&amp;"$F"&amp;$D340)=0,INDIRECT($C339&amp;"!"&amp;"$G"&amp;$D339)=1),AH339,TRUE,INDIRECT($C340&amp;"!"&amp;"$F"&amp;$D340))</f>
        <v>0</v>
      </c>
      <c r="X340" cm="1">
        <f t="array" aca="1" ref="X340" ca="1">IF(AND(INDIRECT($C340&amp;"!"&amp;"$G"&amp;$D340)-INDIRECT($C340&amp;"!"&amp;"$F"&amp;$D340)&lt;0.5,INDIRECT($C340&amp;"!"&amp;"$G"&amp;$D340)=1,INDIRECT($C341&amp;"!"&amp;"$F"&amp;$D341)=0),0,IF(OR(INDIRECT($C340&amp;"!"&amp;"$G"&amp;$D340)=1,AND(INDIRECT($C340&amp;"!"&amp;"$G"&amp;$D340)&lt;&gt;1,INDIRECT($C340&amp;"!"&amp;"$G"&amp;$D340)&gt;Calculs!W340+0.5)),Calculs!W340+0.5,INDIRECT($C340&amp;"!"&amp;"$G"&amp;$D340)+ROUND(W340,0)))</f>
        <v>0</v>
      </c>
      <c r="Y340">
        <f t="shared" ca="1" si="145"/>
        <v>0</v>
      </c>
      <c r="Z340" cm="1">
        <f t="array" aca="1" ref="Z340" ca="1">IF(AND(W340=INT(W340),INDIRECT($C340&amp;"!"&amp;"$F"&amp;$D340)&lt;&gt;""),W340+1,ROUNDUP(W340,0))</f>
        <v>0</v>
      </c>
      <c r="AA340">
        <f t="shared" ca="1" si="146"/>
        <v>0</v>
      </c>
      <c r="AB340" t="str">
        <f t="shared" ca="1" si="147"/>
        <v>Oui</v>
      </c>
      <c r="AC340">
        <f t="shared" ca="1" si="148"/>
        <v>0</v>
      </c>
      <c r="AD340" t="str">
        <f t="shared" ca="1" si="134"/>
        <v>Oui</v>
      </c>
      <c r="AE340" t="str">
        <f t="shared" ca="1" si="149"/>
        <v/>
      </c>
      <c r="AF340" t="str">
        <f t="shared" ca="1" si="150"/>
        <v>Non</v>
      </c>
      <c r="AG340" cm="1">
        <f t="array" aca="1" ref="AG340" ca="1">IF(INDIRECT($C340&amp;"!"&amp;"$G"&amp;$D340)-INDIRECT($C340&amp;"!"&amp;"$F"&amp;$D340)&lt;=0.5,0,IF(AND(INDIRECT($C340&amp;"!"&amp;"$F"&amp;$D340)=0,INDIRECT($C339&amp;"!"&amp;"$G"&amp;$D339)=1),X340,INDIRECT($C340&amp;"!"&amp;"$F"&amp;$D340)))</f>
        <v>0</v>
      </c>
      <c r="AH340" cm="1">
        <f t="array" aca="1" ref="AH340" ca="1">IF(INDIRECT($C340&amp;"!"&amp;"$G"&amp;$D340)-INDIRECT($C340&amp;"!"&amp;"$F"&amp;$D340)&lt;=0.5,0,IF(OR(INDIRECT($C340&amp;"!"&amp;"$G"&amp;$D340)=1,AND(INDIRECT($C340&amp;"!"&amp;"$G"&amp;$D340)&lt;&gt;1,INDIRECT($C340&amp;"!"&amp;"$G"&amp;$D340)&gt;Calculs!AG340+0.5)),Calculs!AG340+0.5,INDIRECT($C340&amp;"!"&amp;"$G"&amp;$D340)+ROUND(AG340,0)))</f>
        <v>0</v>
      </c>
      <c r="AI340">
        <f t="shared" ca="1" si="151"/>
        <v>0</v>
      </c>
      <c r="AJ340" cm="1">
        <f t="array" aca="1" ref="AJ340" ca="1">IF(AND(AG340=INT(AG340),INDIRECT($C340&amp;"!"&amp;"$F"&amp;$D340)&lt;&gt;""),AG340+1,ROUNDUP(AG340,0))</f>
        <v>0</v>
      </c>
      <c r="AK340">
        <f t="shared" ca="1" si="152"/>
        <v>0</v>
      </c>
      <c r="AL340" t="str">
        <f t="shared" ca="1" si="153"/>
        <v>Oui</v>
      </c>
      <c r="AM340">
        <f t="shared" ca="1" si="154"/>
        <v>0</v>
      </c>
      <c r="AN340" t="str">
        <f t="shared" ca="1" si="135"/>
        <v>Oui</v>
      </c>
      <c r="AO340" t="str">
        <f t="shared" ca="1" si="155"/>
        <v/>
      </c>
    </row>
    <row r="341" spans="1:41" x14ac:dyDescent="0.25">
      <c r="A341">
        <v>339</v>
      </c>
      <c r="B341">
        <f ca="1">Data!E341</f>
        <v>1</v>
      </c>
      <c r="C341" t="s">
        <v>254</v>
      </c>
      <c r="D341">
        <v>9</v>
      </c>
      <c r="E341" t="str">
        <f t="shared" ca="1" si="137"/>
        <v>Non</v>
      </c>
      <c r="F341" t="str">
        <f ca="1">IF(Data!$D341&gt;=3,"Oui","Non")</f>
        <v>Non</v>
      </c>
      <c r="G341" s="4" t="str" cm="1">
        <f t="array" aca="1" ref="G341" ca="1">IF(OR(AND(Data!$E341=4,ISBLANK(INDIRECT($C341&amp;"!"&amp;"$D"&amp;$D341&amp;":$I"&amp;$D341))),$E341="Oui"),_xlfn.SWITCH(Informations!$E$10,"Oui",0.5,"Non",0.4,"Erreur"),"NA")</f>
        <v>NA</v>
      </c>
      <c r="H341" s="14" cm="1">
        <f t="array" aca="1" ref="H341" ca="1">_xlfn.SWITCH($G341,"NA",(INDIRECT($C341&amp;"!"&amp;"$E"&amp;$D341))-(INDIRECT($C341&amp;"!"&amp;"$D"&amp;$D341)),0.4,$G341,0.5,$G341,"Erreur","Erreur","Erreur")</f>
        <v>0</v>
      </c>
      <c r="I341" cm="1">
        <f t="array" aca="1" ref="I341" ca="1">IF($G341="NA",INDIRECT($C341&amp;"!"&amp;"$H"&amp;$D341)+INDIRECT($C341&amp;"!"&amp;"$I"&amp;$D341)+INDIRECT($C341&amp;"!"&amp;"$J"&amp;$D341),0)</f>
        <v>0</v>
      </c>
      <c r="J341" cm="1">
        <f t="array" aca="1" ref="J341" ca="1">IF($G341="NA",(INDIRECT($C341&amp;"!"&amp;"$K"&amp;$D341)),0)</f>
        <v>0</v>
      </c>
      <c r="K341" s="4">
        <f t="shared" ca="1" si="138"/>
        <v>0</v>
      </c>
      <c r="L341" s="3">
        <f t="shared" ca="1" si="139"/>
        <v>0</v>
      </c>
      <c r="M341" s="5" cm="1">
        <f t="array" aca="1" ref="M341" ca="1">IF((INDIRECT($C341&amp;"!"&amp;"$D"&amp;$D341))="",,_xlfn.IFS(INDIRECT($C341&amp;"!"&amp;"$E"&amp;$D341)&lt;(1/3),INDIRECT($C341&amp;"!"&amp;"$E"&amp;$D341)-INDIRECT($C341&amp;"!"&amp;"$D"&amp;$D341),INDIRECT($C341&amp;"!"&amp;"$E"&amp;$D341)&gt;=(1/3),Data!$H$3-(INDIRECT($C341&amp;"!"&amp;"$D"&amp;$D341))))+INDIRECT($C341&amp;"!"&amp;"$H"&amp;$D341)</f>
        <v>0</v>
      </c>
      <c r="N341" s="5">
        <f t="shared" ca="1" si="140"/>
        <v>0</v>
      </c>
      <c r="O341" s="6">
        <f t="shared" ca="1" si="141"/>
        <v>0</v>
      </c>
      <c r="P341" s="5" cm="1">
        <f t="array" aca="1" ref="P341" ca="1">IF((INDIRECT($C341&amp;"!"&amp;"$D"&amp;$D341))="",,_xlfn.IFS(INDIRECT($C341&amp;"!"&amp;"$D"&amp;$D341)&gt;(2/3),INDIRECT($C341&amp;"!"&amp;"$E"&amp;$D341)-INDIRECT($C341&amp;"!"&amp;"$D"&amp;$D341),INDIRECT($C341&amp;"!"&amp;"$D"&amp;$D341)&lt;=(2/3),INDIRECT($C341&amp;"!"&amp;"$E"&amp;$D341)-Data!$H$4))+INDIRECT($C341&amp;"!"&amp;"$J"&amp;$D341)</f>
        <v>0</v>
      </c>
      <c r="Q341" s="4">
        <f t="shared" ca="1" si="142"/>
        <v>0</v>
      </c>
      <c r="R341" s="6">
        <f t="shared" ca="1" si="143"/>
        <v>0</v>
      </c>
      <c r="S341" s="4">
        <f ca="1">IF(VLOOKUP(A341,Data!B:E,4)&gt;=2,K341,N341+Q341)</f>
        <v>0</v>
      </c>
      <c r="T341" s="4">
        <f ca="1">IF(VLOOKUP(A341,Data!B:E,4)&gt;=2,,K341-N341-Q341)</f>
        <v>0</v>
      </c>
      <c r="U341" s="4">
        <f t="shared" ref="U341" ca="1" si="158">SUM(K335:K341)</f>
        <v>0</v>
      </c>
      <c r="V341" t="str">
        <f t="shared" ca="1" si="144"/>
        <v>Non</v>
      </c>
      <c r="W341" cm="1">
        <f t="array" aca="1" ref="W341" ca="1">_xlfn.IFS(AND(INDIRECT($C341&amp;"!"&amp;"$G"&amp;$D341)-INDIRECT($C341&amp;"!"&amp;"$F"&amp;$D341)&lt;0.5,INDIRECT($C341&amp;"!"&amp;"$G"&amp;$D341)=1,INDIRECT($C342&amp;"!"&amp;"$F"&amp;$D342)=0),0,AND(INDIRECT($C340&amp;"!"&amp;"$G"&amp;$D340)-INDIRECT($C340&amp;"!"&amp;"$F"&amp;$D340)&lt;0.5,INDIRECT($C340&amp;"!"&amp;"$G"&amp;$D340)=1,INDIRECT($C341&amp;"!"&amp;"$F"&amp;$D341)=0),INDIRECT($C340&amp;"!"&amp;"$F"&amp;$D340),AND(INDIRECT($C340&amp;"!"&amp;"$G"&amp;$D340)-INDIRECT($C340&amp;"!"&amp;"$F"&amp;$D340)&lt;=0.5,INDIRECT($C340&amp;"!"&amp;"$G"&amp;$D340)=1,INDIRECT($C341&amp;"!"&amp;"$F"&amp;$D341)=0),Calculs!X340,AND(INDIRECT($C341&amp;"!"&amp;"$F"&amp;$D341)=0,INDIRECT($C340&amp;"!"&amp;"$G"&amp;$D340)=1),AH340,TRUE,INDIRECT($C341&amp;"!"&amp;"$F"&amp;$D341))</f>
        <v>0</v>
      </c>
      <c r="X341" cm="1">
        <f t="array" aca="1" ref="X341" ca="1">IF(AND(INDIRECT($C341&amp;"!"&amp;"$G"&amp;$D341)-INDIRECT($C341&amp;"!"&amp;"$F"&amp;$D341)&lt;0.5,INDIRECT($C341&amp;"!"&amp;"$G"&amp;$D341)=1,INDIRECT($C342&amp;"!"&amp;"$F"&amp;$D342)=0),0,IF(OR(INDIRECT($C341&amp;"!"&amp;"$G"&amp;$D341)=1,AND(INDIRECT($C341&amp;"!"&amp;"$G"&amp;$D341)&lt;&gt;1,INDIRECT($C341&amp;"!"&amp;"$G"&amp;$D341)&gt;Calculs!W341+0.5)),Calculs!W341+0.5,INDIRECT($C341&amp;"!"&amp;"$G"&amp;$D341)+ROUND(W341,0)))</f>
        <v>0</v>
      </c>
      <c r="Y341">
        <f t="shared" ca="1" si="145"/>
        <v>0</v>
      </c>
      <c r="Z341" cm="1">
        <f t="array" aca="1" ref="Z341" ca="1">IF(AND(W341=INT(W341),INDIRECT($C341&amp;"!"&amp;"$F"&amp;$D341)&lt;&gt;""),W341+1,ROUNDUP(W341,0))</f>
        <v>0</v>
      </c>
      <c r="AA341">
        <f t="shared" ca="1" si="146"/>
        <v>0</v>
      </c>
      <c r="AB341" t="str">
        <f t="shared" ca="1" si="147"/>
        <v>Oui</v>
      </c>
      <c r="AC341">
        <f t="shared" ca="1" si="148"/>
        <v>0</v>
      </c>
      <c r="AD341" t="str">
        <f t="shared" ca="1" si="134"/>
        <v>Oui</v>
      </c>
      <c r="AE341" t="str">
        <f t="shared" ca="1" si="149"/>
        <v/>
      </c>
      <c r="AF341" t="str">
        <f t="shared" ca="1" si="150"/>
        <v>Non</v>
      </c>
      <c r="AG341" cm="1">
        <f t="array" aca="1" ref="AG341" ca="1">IF(INDIRECT($C341&amp;"!"&amp;"$G"&amp;$D341)-INDIRECT($C341&amp;"!"&amp;"$F"&amp;$D341)&lt;=0.5,0,IF(AND(INDIRECT($C341&amp;"!"&amp;"$F"&amp;$D341)=0,INDIRECT($C340&amp;"!"&amp;"$G"&amp;$D340)=1),X341,INDIRECT($C341&amp;"!"&amp;"$F"&amp;$D341)))</f>
        <v>0</v>
      </c>
      <c r="AH341" cm="1">
        <f t="array" aca="1" ref="AH341" ca="1">IF(INDIRECT($C341&amp;"!"&amp;"$G"&amp;$D341)-INDIRECT($C341&amp;"!"&amp;"$F"&amp;$D341)&lt;=0.5,0,IF(OR(INDIRECT($C341&amp;"!"&amp;"$G"&amp;$D341)=1,AND(INDIRECT($C341&amp;"!"&amp;"$G"&amp;$D341)&lt;&gt;1,INDIRECT($C341&amp;"!"&amp;"$G"&amp;$D341)&gt;Calculs!AG341+0.5)),Calculs!AG341+0.5,INDIRECT($C341&amp;"!"&amp;"$G"&amp;$D341)+ROUND(AG341,0)))</f>
        <v>0</v>
      </c>
      <c r="AI341">
        <f t="shared" ca="1" si="151"/>
        <v>0</v>
      </c>
      <c r="AJ341" cm="1">
        <f t="array" aca="1" ref="AJ341" ca="1">IF(AND(AG341=INT(AG341),INDIRECT($C341&amp;"!"&amp;"$F"&amp;$D341)&lt;&gt;""),AG341+1,ROUNDUP(AG341,0))</f>
        <v>0</v>
      </c>
      <c r="AK341">
        <f t="shared" ca="1" si="152"/>
        <v>0</v>
      </c>
      <c r="AL341" t="str">
        <f t="shared" ca="1" si="153"/>
        <v>Oui</v>
      </c>
      <c r="AM341">
        <f t="shared" ca="1" si="154"/>
        <v>0</v>
      </c>
      <c r="AN341" t="str">
        <f t="shared" ca="1" si="135"/>
        <v>Oui</v>
      </c>
      <c r="AO341" t="str">
        <f t="shared" ca="1" si="155"/>
        <v/>
      </c>
    </row>
    <row r="342" spans="1:41" x14ac:dyDescent="0.25">
      <c r="A342">
        <v>340</v>
      </c>
      <c r="B342">
        <f ca="1">Data!E342</f>
        <v>1</v>
      </c>
      <c r="C342" t="s">
        <v>254</v>
      </c>
      <c r="D342">
        <v>10</v>
      </c>
      <c r="E342" t="str">
        <f t="shared" ca="1" si="137"/>
        <v>Non</v>
      </c>
      <c r="F342" t="str">
        <f ca="1">IF(Data!$D342&gt;=3,"Oui","Non")</f>
        <v>Non</v>
      </c>
      <c r="G342" s="4" t="str" cm="1">
        <f t="array" aca="1" ref="G342" ca="1">IF(OR(AND(Data!$E342=4,ISBLANK(INDIRECT($C342&amp;"!"&amp;"$D"&amp;$D342&amp;":$I"&amp;$D342))),$E342="Oui"),_xlfn.SWITCH(Informations!$E$10,"Oui",0.5,"Non",0.4,"Erreur"),"NA")</f>
        <v>NA</v>
      </c>
      <c r="H342" s="14" cm="1">
        <f t="array" aca="1" ref="H342" ca="1">_xlfn.SWITCH($G342,"NA",(INDIRECT($C342&amp;"!"&amp;"$E"&amp;$D342))-(INDIRECT($C342&amp;"!"&amp;"$D"&amp;$D342)),0.4,$G342,0.5,$G342,"Erreur","Erreur","Erreur")</f>
        <v>0</v>
      </c>
      <c r="I342" cm="1">
        <f t="array" aca="1" ref="I342" ca="1">IF($G342="NA",INDIRECT($C342&amp;"!"&amp;"$H"&amp;$D342)+INDIRECT($C342&amp;"!"&amp;"$I"&amp;$D342)+INDIRECT($C342&amp;"!"&amp;"$J"&amp;$D342),0)</f>
        <v>0</v>
      </c>
      <c r="J342" cm="1">
        <f t="array" aca="1" ref="J342" ca="1">IF($G342="NA",(INDIRECT($C342&amp;"!"&amp;"$K"&amp;$D342)),0)</f>
        <v>0</v>
      </c>
      <c r="K342" s="4">
        <f t="shared" ca="1" si="138"/>
        <v>0</v>
      </c>
      <c r="L342" s="3">
        <f t="shared" ca="1" si="139"/>
        <v>0</v>
      </c>
      <c r="M342" s="5" cm="1">
        <f t="array" aca="1" ref="M342" ca="1">IF((INDIRECT($C342&amp;"!"&amp;"$D"&amp;$D342))="",,_xlfn.IFS(INDIRECT($C342&amp;"!"&amp;"$E"&amp;$D342)&lt;(1/3),INDIRECT($C342&amp;"!"&amp;"$E"&amp;$D342)-INDIRECT($C342&amp;"!"&amp;"$D"&amp;$D342),INDIRECT($C342&amp;"!"&amp;"$E"&amp;$D342)&gt;=(1/3),Data!$H$3-(INDIRECT($C342&amp;"!"&amp;"$D"&amp;$D342))))+INDIRECT($C342&amp;"!"&amp;"$H"&amp;$D342)</f>
        <v>0</v>
      </c>
      <c r="N342" s="5">
        <f t="shared" ca="1" si="140"/>
        <v>0</v>
      </c>
      <c r="O342" s="6">
        <f t="shared" ca="1" si="141"/>
        <v>0</v>
      </c>
      <c r="P342" s="5" cm="1">
        <f t="array" aca="1" ref="P342" ca="1">IF((INDIRECT($C342&amp;"!"&amp;"$D"&amp;$D342))="",,_xlfn.IFS(INDIRECT($C342&amp;"!"&amp;"$D"&amp;$D342)&gt;(2/3),INDIRECT($C342&amp;"!"&amp;"$E"&amp;$D342)-INDIRECT($C342&amp;"!"&amp;"$D"&amp;$D342),INDIRECT($C342&amp;"!"&amp;"$D"&amp;$D342)&lt;=(2/3),INDIRECT($C342&amp;"!"&amp;"$E"&amp;$D342)-Data!$H$4))+INDIRECT($C342&amp;"!"&amp;"$J"&amp;$D342)</f>
        <v>0</v>
      </c>
      <c r="Q342" s="4">
        <f t="shared" ca="1" si="142"/>
        <v>0</v>
      </c>
      <c r="R342" s="6">
        <f t="shared" ca="1" si="143"/>
        <v>0</v>
      </c>
      <c r="S342" s="4">
        <f ca="1">IF(VLOOKUP(A342,Data!B:E,4)&gt;=2,K342,N342+Q342)</f>
        <v>0</v>
      </c>
      <c r="T342" s="4">
        <f ca="1">IF(VLOOKUP(A342,Data!B:E,4)&gt;=2,,K342-N342-Q342)</f>
        <v>0</v>
      </c>
      <c r="V342" t="str">
        <f t="shared" ca="1" si="144"/>
        <v>Non</v>
      </c>
      <c r="W342" cm="1">
        <f t="array" aca="1" ref="W342" ca="1">_xlfn.IFS(AND(INDIRECT($C342&amp;"!"&amp;"$G"&amp;$D342)-INDIRECT($C342&amp;"!"&amp;"$F"&amp;$D342)&lt;0.5,INDIRECT($C342&amp;"!"&amp;"$G"&amp;$D342)=1,INDIRECT($C343&amp;"!"&amp;"$F"&amp;$D343)=0),0,AND(INDIRECT($C341&amp;"!"&amp;"$G"&amp;$D341)-INDIRECT($C341&amp;"!"&amp;"$F"&amp;$D341)&lt;0.5,INDIRECT($C341&amp;"!"&amp;"$G"&amp;$D341)=1,INDIRECT($C342&amp;"!"&amp;"$F"&amp;$D342)=0),INDIRECT($C341&amp;"!"&amp;"$F"&amp;$D341),AND(INDIRECT($C341&amp;"!"&amp;"$G"&amp;$D341)-INDIRECT($C341&amp;"!"&amp;"$F"&amp;$D341)&lt;=0.5,INDIRECT($C341&amp;"!"&amp;"$G"&amp;$D341)=1,INDIRECT($C342&amp;"!"&amp;"$F"&amp;$D342)=0),Calculs!X341,AND(INDIRECT($C342&amp;"!"&amp;"$F"&amp;$D342)=0,INDIRECT($C341&amp;"!"&amp;"$G"&amp;$D341)=1),AH341,TRUE,INDIRECT($C342&amp;"!"&amp;"$F"&amp;$D342))</f>
        <v>0</v>
      </c>
      <c r="X342" cm="1">
        <f t="array" aca="1" ref="X342" ca="1">IF(AND(INDIRECT($C342&amp;"!"&amp;"$G"&amp;$D342)-INDIRECT($C342&amp;"!"&amp;"$F"&amp;$D342)&lt;0.5,INDIRECT($C342&amp;"!"&amp;"$G"&amp;$D342)=1,INDIRECT($C343&amp;"!"&amp;"$F"&amp;$D343)=0),0,IF(OR(INDIRECT($C342&amp;"!"&amp;"$G"&amp;$D342)=1,AND(INDIRECT($C342&amp;"!"&amp;"$G"&amp;$D342)&lt;&gt;1,INDIRECT($C342&amp;"!"&amp;"$G"&amp;$D342)&gt;Calculs!W342+0.5)),Calculs!W342+0.5,INDIRECT($C342&amp;"!"&amp;"$G"&amp;$D342)+ROUND(W342,0)))</f>
        <v>0</v>
      </c>
      <c r="Y342">
        <f t="shared" ca="1" si="145"/>
        <v>0</v>
      </c>
      <c r="Z342" cm="1">
        <f t="array" aca="1" ref="Z342" ca="1">IF(AND(W342=INT(W342),INDIRECT($C342&amp;"!"&amp;"$F"&amp;$D342)&lt;&gt;""),W342+1,ROUNDUP(W342,0))</f>
        <v>0</v>
      </c>
      <c r="AA342">
        <f t="shared" ca="1" si="146"/>
        <v>0</v>
      </c>
      <c r="AB342" t="str">
        <f t="shared" ca="1" si="147"/>
        <v>Oui</v>
      </c>
      <c r="AC342">
        <f t="shared" ca="1" si="148"/>
        <v>0</v>
      </c>
      <c r="AD342" t="str">
        <f t="shared" ca="1" si="134"/>
        <v>Oui</v>
      </c>
      <c r="AE342" t="str">
        <f t="shared" ca="1" si="149"/>
        <v/>
      </c>
      <c r="AF342" t="str">
        <f t="shared" ca="1" si="150"/>
        <v>Non</v>
      </c>
      <c r="AG342" cm="1">
        <f t="array" aca="1" ref="AG342" ca="1">IF(INDIRECT($C342&amp;"!"&amp;"$G"&amp;$D342)-INDIRECT($C342&amp;"!"&amp;"$F"&amp;$D342)&lt;=0.5,0,IF(AND(INDIRECT($C342&amp;"!"&amp;"$F"&amp;$D342)=0,INDIRECT($C341&amp;"!"&amp;"$G"&amp;$D341)=1),X342,INDIRECT($C342&amp;"!"&amp;"$F"&amp;$D342)))</f>
        <v>0</v>
      </c>
      <c r="AH342" cm="1">
        <f t="array" aca="1" ref="AH342" ca="1">IF(INDIRECT($C342&amp;"!"&amp;"$G"&amp;$D342)-INDIRECT($C342&amp;"!"&amp;"$F"&amp;$D342)&lt;=0.5,0,IF(OR(INDIRECT($C342&amp;"!"&amp;"$G"&amp;$D342)=1,AND(INDIRECT($C342&amp;"!"&amp;"$G"&amp;$D342)&lt;&gt;1,INDIRECT($C342&amp;"!"&amp;"$G"&amp;$D342)&gt;Calculs!AG342+0.5)),Calculs!AG342+0.5,INDIRECT($C342&amp;"!"&amp;"$G"&amp;$D342)+ROUND(AG342,0)))</f>
        <v>0</v>
      </c>
      <c r="AI342">
        <f t="shared" ca="1" si="151"/>
        <v>0</v>
      </c>
      <c r="AJ342" cm="1">
        <f t="array" aca="1" ref="AJ342" ca="1">IF(AND(AG342=INT(AG342),INDIRECT($C342&amp;"!"&amp;"$F"&amp;$D342)&lt;&gt;""),AG342+1,ROUNDUP(AG342,0))</f>
        <v>0</v>
      </c>
      <c r="AK342">
        <f t="shared" ca="1" si="152"/>
        <v>0</v>
      </c>
      <c r="AL342" t="str">
        <f t="shared" ca="1" si="153"/>
        <v>Oui</v>
      </c>
      <c r="AM342">
        <f t="shared" ca="1" si="154"/>
        <v>0</v>
      </c>
      <c r="AN342" t="str">
        <f t="shared" ca="1" si="135"/>
        <v>Oui</v>
      </c>
      <c r="AO342" t="str">
        <f t="shared" ca="1" si="155"/>
        <v/>
      </c>
    </row>
    <row r="343" spans="1:41" x14ac:dyDescent="0.25">
      <c r="A343">
        <v>341</v>
      </c>
      <c r="B343">
        <f ca="1">Data!E343</f>
        <v>1</v>
      </c>
      <c r="C343" t="s">
        <v>254</v>
      </c>
      <c r="D343">
        <v>11</v>
      </c>
      <c r="E343" t="str">
        <f t="shared" ca="1" si="137"/>
        <v>Non</v>
      </c>
      <c r="F343" t="str">
        <f ca="1">IF(Data!$D343&gt;=3,"Oui","Non")</f>
        <v>Non</v>
      </c>
      <c r="G343" s="4" t="str" cm="1">
        <f t="array" aca="1" ref="G343" ca="1">IF(OR(AND(Data!$E343=4,ISBLANK(INDIRECT($C343&amp;"!"&amp;"$D"&amp;$D343&amp;":$I"&amp;$D343))),$E343="Oui"),_xlfn.SWITCH(Informations!$E$10,"Oui",0.5,"Non",0.4,"Erreur"),"NA")</f>
        <v>NA</v>
      </c>
      <c r="H343" s="14" cm="1">
        <f t="array" aca="1" ref="H343" ca="1">_xlfn.SWITCH($G343,"NA",(INDIRECT($C343&amp;"!"&amp;"$E"&amp;$D343))-(INDIRECT($C343&amp;"!"&amp;"$D"&amp;$D343)),0.4,$G343,0.5,$G343,"Erreur","Erreur","Erreur")</f>
        <v>0</v>
      </c>
      <c r="I343" cm="1">
        <f t="array" aca="1" ref="I343" ca="1">IF($G343="NA",INDIRECT($C343&amp;"!"&amp;"$H"&amp;$D343)+INDIRECT($C343&amp;"!"&amp;"$I"&amp;$D343)+INDIRECT($C343&amp;"!"&amp;"$J"&amp;$D343),0)</f>
        <v>0</v>
      </c>
      <c r="J343" cm="1">
        <f t="array" aca="1" ref="J343" ca="1">IF($G343="NA",(INDIRECT($C343&amp;"!"&amp;"$K"&amp;$D343)),0)</f>
        <v>0</v>
      </c>
      <c r="K343" s="4">
        <f t="shared" ca="1" si="138"/>
        <v>0</v>
      </c>
      <c r="L343" s="3">
        <f t="shared" ca="1" si="139"/>
        <v>0</v>
      </c>
      <c r="M343" s="5" cm="1">
        <f t="array" aca="1" ref="M343" ca="1">IF((INDIRECT($C343&amp;"!"&amp;"$D"&amp;$D343))="",,_xlfn.IFS(INDIRECT($C343&amp;"!"&amp;"$E"&amp;$D343)&lt;(1/3),INDIRECT($C343&amp;"!"&amp;"$E"&amp;$D343)-INDIRECT($C343&amp;"!"&amp;"$D"&amp;$D343),INDIRECT($C343&amp;"!"&amp;"$E"&amp;$D343)&gt;=(1/3),Data!$H$3-(INDIRECT($C343&amp;"!"&amp;"$D"&amp;$D343))))+INDIRECT($C343&amp;"!"&amp;"$H"&amp;$D343)</f>
        <v>0</v>
      </c>
      <c r="N343" s="5">
        <f t="shared" ca="1" si="140"/>
        <v>0</v>
      </c>
      <c r="O343" s="6">
        <f t="shared" ca="1" si="141"/>
        <v>0</v>
      </c>
      <c r="P343" s="5" cm="1">
        <f t="array" aca="1" ref="P343" ca="1">IF((INDIRECT($C343&amp;"!"&amp;"$D"&amp;$D343))="",,_xlfn.IFS(INDIRECT($C343&amp;"!"&amp;"$D"&amp;$D343)&gt;(2/3),INDIRECT($C343&amp;"!"&amp;"$E"&amp;$D343)-INDIRECT($C343&amp;"!"&amp;"$D"&amp;$D343),INDIRECT($C343&amp;"!"&amp;"$D"&amp;$D343)&lt;=(2/3),INDIRECT($C343&amp;"!"&amp;"$E"&amp;$D343)-Data!$H$4))+INDIRECT($C343&amp;"!"&amp;"$J"&amp;$D343)</f>
        <v>0</v>
      </c>
      <c r="Q343" s="4">
        <f t="shared" ca="1" si="142"/>
        <v>0</v>
      </c>
      <c r="R343" s="6">
        <f t="shared" ca="1" si="143"/>
        <v>0</v>
      </c>
      <c r="S343" s="4">
        <f ca="1">IF(VLOOKUP(A343,Data!B:E,4)&gt;=2,K343,N343+Q343)</f>
        <v>0</v>
      </c>
      <c r="T343" s="4">
        <f ca="1">IF(VLOOKUP(A343,Data!B:E,4)&gt;=2,,K343-N343-Q343)</f>
        <v>0</v>
      </c>
      <c r="V343" t="str">
        <f t="shared" ca="1" si="144"/>
        <v>Non</v>
      </c>
      <c r="W343" cm="1">
        <f t="array" aca="1" ref="W343" ca="1">_xlfn.IFS(AND(INDIRECT($C343&amp;"!"&amp;"$G"&amp;$D343)-INDIRECT($C343&amp;"!"&amp;"$F"&amp;$D343)&lt;0.5,INDIRECT($C343&amp;"!"&amp;"$G"&amp;$D343)=1,INDIRECT($C344&amp;"!"&amp;"$F"&amp;$D344)=0),0,AND(INDIRECT($C342&amp;"!"&amp;"$G"&amp;$D342)-INDIRECT($C342&amp;"!"&amp;"$F"&amp;$D342)&lt;0.5,INDIRECT($C342&amp;"!"&amp;"$G"&amp;$D342)=1,INDIRECT($C343&amp;"!"&amp;"$F"&amp;$D343)=0),INDIRECT($C342&amp;"!"&amp;"$F"&amp;$D342),AND(INDIRECT($C342&amp;"!"&amp;"$G"&amp;$D342)-INDIRECT($C342&amp;"!"&amp;"$F"&amp;$D342)&lt;=0.5,INDIRECT($C342&amp;"!"&amp;"$G"&amp;$D342)=1,INDIRECT($C343&amp;"!"&amp;"$F"&amp;$D343)=0),Calculs!X342,AND(INDIRECT($C343&amp;"!"&amp;"$F"&amp;$D343)=0,INDIRECT($C342&amp;"!"&amp;"$G"&amp;$D342)=1),AH342,TRUE,INDIRECT($C343&amp;"!"&amp;"$F"&amp;$D343))</f>
        <v>0</v>
      </c>
      <c r="X343" cm="1">
        <f t="array" aca="1" ref="X343" ca="1">IF(AND(INDIRECT($C343&amp;"!"&amp;"$G"&amp;$D343)-INDIRECT($C343&amp;"!"&amp;"$F"&amp;$D343)&lt;0.5,INDIRECT($C343&amp;"!"&amp;"$G"&amp;$D343)=1,INDIRECT($C344&amp;"!"&amp;"$F"&amp;$D344)=0),0,IF(OR(INDIRECT($C343&amp;"!"&amp;"$G"&amp;$D343)=1,AND(INDIRECT($C343&amp;"!"&amp;"$G"&amp;$D343)&lt;&gt;1,INDIRECT($C343&amp;"!"&amp;"$G"&amp;$D343)&gt;Calculs!W343+0.5)),Calculs!W343+0.5,INDIRECT($C343&amp;"!"&amp;"$G"&amp;$D343)+ROUND(W343,0)))</f>
        <v>0</v>
      </c>
      <c r="Y343">
        <f t="shared" ca="1" si="145"/>
        <v>0</v>
      </c>
      <c r="Z343" cm="1">
        <f t="array" aca="1" ref="Z343" ca="1">IF(AND(W343=INT(W343),INDIRECT($C343&amp;"!"&amp;"$F"&amp;$D343)&lt;&gt;""),W343+1,ROUNDUP(W343,0))</f>
        <v>0</v>
      </c>
      <c r="AA343">
        <f t="shared" ca="1" si="146"/>
        <v>0</v>
      </c>
      <c r="AB343" t="str">
        <f t="shared" ca="1" si="147"/>
        <v>Oui</v>
      </c>
      <c r="AC343">
        <f t="shared" ca="1" si="148"/>
        <v>0</v>
      </c>
      <c r="AD343" t="str">
        <f t="shared" ca="1" si="134"/>
        <v>Oui</v>
      </c>
      <c r="AE343" t="str">
        <f t="shared" ca="1" si="149"/>
        <v/>
      </c>
      <c r="AF343" t="str">
        <f t="shared" ca="1" si="150"/>
        <v>Non</v>
      </c>
      <c r="AG343" cm="1">
        <f t="array" aca="1" ref="AG343" ca="1">IF(INDIRECT($C343&amp;"!"&amp;"$G"&amp;$D343)-INDIRECT($C343&amp;"!"&amp;"$F"&amp;$D343)&lt;=0.5,0,IF(AND(INDIRECT($C343&amp;"!"&amp;"$F"&amp;$D343)=0,INDIRECT($C342&amp;"!"&amp;"$G"&amp;$D342)=1),X343,INDIRECT($C343&amp;"!"&amp;"$F"&amp;$D343)))</f>
        <v>0</v>
      </c>
      <c r="AH343" cm="1">
        <f t="array" aca="1" ref="AH343" ca="1">IF(INDIRECT($C343&amp;"!"&amp;"$G"&amp;$D343)-INDIRECT($C343&amp;"!"&amp;"$F"&amp;$D343)&lt;=0.5,0,IF(OR(INDIRECT($C343&amp;"!"&amp;"$G"&amp;$D343)=1,AND(INDIRECT($C343&amp;"!"&amp;"$G"&amp;$D343)&lt;&gt;1,INDIRECT($C343&amp;"!"&amp;"$G"&amp;$D343)&gt;Calculs!AG343+0.5)),Calculs!AG343+0.5,INDIRECT($C343&amp;"!"&amp;"$G"&amp;$D343)+ROUND(AG343,0)))</f>
        <v>0</v>
      </c>
      <c r="AI343">
        <f t="shared" ca="1" si="151"/>
        <v>0</v>
      </c>
      <c r="AJ343" cm="1">
        <f t="array" aca="1" ref="AJ343" ca="1">IF(AND(AG343=INT(AG343),INDIRECT($C343&amp;"!"&amp;"$F"&amp;$D343)&lt;&gt;""),AG343+1,ROUNDUP(AG343,0))</f>
        <v>0</v>
      </c>
      <c r="AK343">
        <f t="shared" ca="1" si="152"/>
        <v>0</v>
      </c>
      <c r="AL343" t="str">
        <f t="shared" ca="1" si="153"/>
        <v>Oui</v>
      </c>
      <c r="AM343">
        <f t="shared" ca="1" si="154"/>
        <v>0</v>
      </c>
      <c r="AN343" t="str">
        <f t="shared" ca="1" si="135"/>
        <v>Oui</v>
      </c>
      <c r="AO343" t="str">
        <f t="shared" ca="1" si="155"/>
        <v/>
      </c>
    </row>
    <row r="344" spans="1:41" x14ac:dyDescent="0.25">
      <c r="A344">
        <v>342</v>
      </c>
      <c r="B344">
        <f ca="1">Data!E344</f>
        <v>1</v>
      </c>
      <c r="C344" t="s">
        <v>254</v>
      </c>
      <c r="D344">
        <v>12</v>
      </c>
      <c r="E344" t="str">
        <f t="shared" ca="1" si="137"/>
        <v>Non</v>
      </c>
      <c r="F344" t="str">
        <f ca="1">IF(Data!$D344&gt;=3,"Oui","Non")</f>
        <v>Non</v>
      </c>
      <c r="G344" s="4" t="str" cm="1">
        <f t="array" aca="1" ref="G344" ca="1">IF(OR(AND(Data!$E344=4,ISBLANK(INDIRECT($C344&amp;"!"&amp;"$D"&amp;$D344&amp;":$I"&amp;$D344))),$E344="Oui"),_xlfn.SWITCH(Informations!$E$10,"Oui",0.5,"Non",0.4,"Erreur"),"NA")</f>
        <v>NA</v>
      </c>
      <c r="H344" s="14" cm="1">
        <f t="array" aca="1" ref="H344" ca="1">_xlfn.SWITCH($G344,"NA",(INDIRECT($C344&amp;"!"&amp;"$E"&amp;$D344))-(INDIRECT($C344&amp;"!"&amp;"$D"&amp;$D344)),0.4,$G344,0.5,$G344,"Erreur","Erreur","Erreur")</f>
        <v>0</v>
      </c>
      <c r="I344" cm="1">
        <f t="array" aca="1" ref="I344" ca="1">IF($G344="NA",INDIRECT($C344&amp;"!"&amp;"$H"&amp;$D344)+INDIRECT($C344&amp;"!"&amp;"$I"&amp;$D344)+INDIRECT($C344&amp;"!"&amp;"$J"&amp;$D344),0)</f>
        <v>0</v>
      </c>
      <c r="J344" cm="1">
        <f t="array" aca="1" ref="J344" ca="1">IF($G344="NA",(INDIRECT($C344&amp;"!"&amp;"$K"&amp;$D344)),0)</f>
        <v>0</v>
      </c>
      <c r="K344" s="4">
        <f t="shared" ca="1" si="138"/>
        <v>0</v>
      </c>
      <c r="L344" s="3">
        <f t="shared" ca="1" si="139"/>
        <v>0</v>
      </c>
      <c r="M344" s="5" cm="1">
        <f t="array" aca="1" ref="M344" ca="1">IF((INDIRECT($C344&amp;"!"&amp;"$D"&amp;$D344))="",,_xlfn.IFS(INDIRECT($C344&amp;"!"&amp;"$E"&amp;$D344)&lt;(1/3),INDIRECT($C344&amp;"!"&amp;"$E"&amp;$D344)-INDIRECT($C344&amp;"!"&amp;"$D"&amp;$D344),INDIRECT($C344&amp;"!"&amp;"$E"&amp;$D344)&gt;=(1/3),Data!$H$3-(INDIRECT($C344&amp;"!"&amp;"$D"&amp;$D344))))+INDIRECT($C344&amp;"!"&amp;"$H"&amp;$D344)</f>
        <v>0</v>
      </c>
      <c r="N344" s="5">
        <f t="shared" ca="1" si="140"/>
        <v>0</v>
      </c>
      <c r="O344" s="6">
        <f t="shared" ca="1" si="141"/>
        <v>0</v>
      </c>
      <c r="P344" s="5" cm="1">
        <f t="array" aca="1" ref="P344" ca="1">IF((INDIRECT($C344&amp;"!"&amp;"$D"&amp;$D344))="",,_xlfn.IFS(INDIRECT($C344&amp;"!"&amp;"$D"&amp;$D344)&gt;(2/3),INDIRECT($C344&amp;"!"&amp;"$E"&amp;$D344)-INDIRECT($C344&amp;"!"&amp;"$D"&amp;$D344),INDIRECT($C344&amp;"!"&amp;"$D"&amp;$D344)&lt;=(2/3),INDIRECT($C344&amp;"!"&amp;"$E"&amp;$D344)-Data!$H$4))+INDIRECT($C344&amp;"!"&amp;"$J"&amp;$D344)</f>
        <v>0</v>
      </c>
      <c r="Q344" s="4">
        <f t="shared" ca="1" si="142"/>
        <v>0</v>
      </c>
      <c r="R344" s="6">
        <f t="shared" ca="1" si="143"/>
        <v>0</v>
      </c>
      <c r="S344" s="4">
        <f ca="1">IF(VLOOKUP(A344,Data!B:E,4)&gt;=2,K344,N344+Q344)</f>
        <v>0</v>
      </c>
      <c r="T344" s="4">
        <f ca="1">IF(VLOOKUP(A344,Data!B:E,4)&gt;=2,,K344-N344-Q344)</f>
        <v>0</v>
      </c>
      <c r="V344" t="str">
        <f t="shared" ca="1" si="144"/>
        <v>Non</v>
      </c>
      <c r="W344" cm="1">
        <f t="array" aca="1" ref="W344" ca="1">_xlfn.IFS(AND(INDIRECT($C344&amp;"!"&amp;"$G"&amp;$D344)-INDIRECT($C344&amp;"!"&amp;"$F"&amp;$D344)&lt;0.5,INDIRECT($C344&amp;"!"&amp;"$G"&amp;$D344)=1,INDIRECT($C345&amp;"!"&amp;"$F"&amp;$D345)=0),0,AND(INDIRECT($C343&amp;"!"&amp;"$G"&amp;$D343)-INDIRECT($C343&amp;"!"&amp;"$F"&amp;$D343)&lt;0.5,INDIRECT($C343&amp;"!"&amp;"$G"&amp;$D343)=1,INDIRECT($C344&amp;"!"&amp;"$F"&amp;$D344)=0),INDIRECT($C343&amp;"!"&amp;"$F"&amp;$D343),AND(INDIRECT($C343&amp;"!"&amp;"$G"&amp;$D343)-INDIRECT($C343&amp;"!"&amp;"$F"&amp;$D343)&lt;=0.5,INDIRECT($C343&amp;"!"&amp;"$G"&amp;$D343)=1,INDIRECT($C344&amp;"!"&amp;"$F"&amp;$D344)=0),Calculs!X343,AND(INDIRECT($C344&amp;"!"&amp;"$F"&amp;$D344)=0,INDIRECT($C343&amp;"!"&amp;"$G"&amp;$D343)=1),AH343,TRUE,INDIRECT($C344&amp;"!"&amp;"$F"&amp;$D344))</f>
        <v>0</v>
      </c>
      <c r="X344" cm="1">
        <f t="array" aca="1" ref="X344" ca="1">IF(AND(INDIRECT($C344&amp;"!"&amp;"$G"&amp;$D344)-INDIRECT($C344&amp;"!"&amp;"$F"&amp;$D344)&lt;0.5,INDIRECT($C344&amp;"!"&amp;"$G"&amp;$D344)=1,INDIRECT($C345&amp;"!"&amp;"$F"&amp;$D345)=0),0,IF(OR(INDIRECT($C344&amp;"!"&amp;"$G"&amp;$D344)=1,AND(INDIRECT($C344&amp;"!"&amp;"$G"&amp;$D344)&lt;&gt;1,INDIRECT($C344&amp;"!"&amp;"$G"&amp;$D344)&gt;Calculs!W344+0.5)),Calculs!W344+0.5,INDIRECT($C344&amp;"!"&amp;"$G"&amp;$D344)+ROUND(W344,0)))</f>
        <v>0</v>
      </c>
      <c r="Y344">
        <f t="shared" ca="1" si="145"/>
        <v>0</v>
      </c>
      <c r="Z344" cm="1">
        <f t="array" aca="1" ref="Z344" ca="1">IF(AND(W344=INT(W344),INDIRECT($C344&amp;"!"&amp;"$F"&amp;$D344)&lt;&gt;""),W344+1,ROUNDUP(W344,0))</f>
        <v>0</v>
      </c>
      <c r="AA344">
        <f t="shared" ca="1" si="146"/>
        <v>0</v>
      </c>
      <c r="AB344" t="str">
        <f t="shared" ca="1" si="147"/>
        <v>Oui</v>
      </c>
      <c r="AC344">
        <f t="shared" ca="1" si="148"/>
        <v>0</v>
      </c>
      <c r="AD344" t="str">
        <f t="shared" ca="1" si="134"/>
        <v>Oui</v>
      </c>
      <c r="AE344" t="str">
        <f t="shared" ca="1" si="149"/>
        <v/>
      </c>
      <c r="AF344" t="str">
        <f t="shared" ca="1" si="150"/>
        <v>Non</v>
      </c>
      <c r="AG344" cm="1">
        <f t="array" aca="1" ref="AG344" ca="1">IF(INDIRECT($C344&amp;"!"&amp;"$G"&amp;$D344)-INDIRECT($C344&amp;"!"&amp;"$F"&amp;$D344)&lt;=0.5,0,IF(AND(INDIRECT($C344&amp;"!"&amp;"$F"&amp;$D344)=0,INDIRECT($C343&amp;"!"&amp;"$G"&amp;$D343)=1),X344,INDIRECT($C344&amp;"!"&amp;"$F"&amp;$D344)))</f>
        <v>0</v>
      </c>
      <c r="AH344" cm="1">
        <f t="array" aca="1" ref="AH344" ca="1">IF(INDIRECT($C344&amp;"!"&amp;"$G"&amp;$D344)-INDIRECT($C344&amp;"!"&amp;"$F"&amp;$D344)&lt;=0.5,0,IF(OR(INDIRECT($C344&amp;"!"&amp;"$G"&amp;$D344)=1,AND(INDIRECT($C344&amp;"!"&amp;"$G"&amp;$D344)&lt;&gt;1,INDIRECT($C344&amp;"!"&amp;"$G"&amp;$D344)&gt;Calculs!AG344+0.5)),Calculs!AG344+0.5,INDIRECT($C344&amp;"!"&amp;"$G"&amp;$D344)+ROUND(AG344,0)))</f>
        <v>0</v>
      </c>
      <c r="AI344">
        <f t="shared" ca="1" si="151"/>
        <v>0</v>
      </c>
      <c r="AJ344" cm="1">
        <f t="array" aca="1" ref="AJ344" ca="1">IF(AND(AG344=INT(AG344),INDIRECT($C344&amp;"!"&amp;"$F"&amp;$D344)&lt;&gt;""),AG344+1,ROUNDUP(AG344,0))</f>
        <v>0</v>
      </c>
      <c r="AK344">
        <f t="shared" ca="1" si="152"/>
        <v>0</v>
      </c>
      <c r="AL344" t="str">
        <f t="shared" ca="1" si="153"/>
        <v>Oui</v>
      </c>
      <c r="AM344">
        <f t="shared" ca="1" si="154"/>
        <v>0</v>
      </c>
      <c r="AN344" t="str">
        <f t="shared" ca="1" si="135"/>
        <v>Oui</v>
      </c>
      <c r="AO344" t="str">
        <f t="shared" ca="1" si="155"/>
        <v/>
      </c>
    </row>
    <row r="345" spans="1:41" x14ac:dyDescent="0.25">
      <c r="A345">
        <v>343</v>
      </c>
      <c r="B345">
        <f ca="1">Data!E345</f>
        <v>2</v>
      </c>
      <c r="C345" t="s">
        <v>254</v>
      </c>
      <c r="D345">
        <v>13</v>
      </c>
      <c r="E345" t="str">
        <f t="shared" ca="1" si="137"/>
        <v>Non</v>
      </c>
      <c r="F345" t="str">
        <f ca="1">IF(Data!$D345&gt;=3,"Oui","Non")</f>
        <v>Non</v>
      </c>
      <c r="G345" s="4" t="str" cm="1">
        <f t="array" aca="1" ref="G345" ca="1">IF(OR(AND(Data!$E345=4,ISBLANK(INDIRECT($C345&amp;"!"&amp;"$D"&amp;$D345&amp;":$I"&amp;$D345))),$E345="Oui"),_xlfn.SWITCH(Informations!$E$10,"Oui",0.5,"Non",0.4,"Erreur"),"NA")</f>
        <v>NA</v>
      </c>
      <c r="H345" s="14" cm="1">
        <f t="array" aca="1" ref="H345" ca="1">_xlfn.SWITCH($G345,"NA",(INDIRECT($C345&amp;"!"&amp;"$E"&amp;$D345))-(INDIRECT($C345&amp;"!"&amp;"$D"&amp;$D345)),0.4,$G345,0.5,$G345,"Erreur","Erreur","Erreur")</f>
        <v>0</v>
      </c>
      <c r="I345" cm="1">
        <f t="array" aca="1" ref="I345" ca="1">IF($G345="NA",INDIRECT($C345&amp;"!"&amp;"$H"&amp;$D345)+INDIRECT($C345&amp;"!"&amp;"$I"&amp;$D345)+INDIRECT($C345&amp;"!"&amp;"$J"&amp;$D345),0)</f>
        <v>0</v>
      </c>
      <c r="J345" cm="1">
        <f t="array" aca="1" ref="J345" ca="1">IF($G345="NA",(INDIRECT($C345&amp;"!"&amp;"$K"&amp;$D345)),0)</f>
        <v>0</v>
      </c>
      <c r="K345" s="4">
        <f t="shared" ca="1" si="138"/>
        <v>0</v>
      </c>
      <c r="L345" s="3">
        <f t="shared" ca="1" si="139"/>
        <v>0</v>
      </c>
      <c r="M345" s="5" cm="1">
        <f t="array" aca="1" ref="M345" ca="1">IF((INDIRECT($C345&amp;"!"&amp;"$D"&amp;$D345))="",,_xlfn.IFS(INDIRECT($C345&amp;"!"&amp;"$E"&amp;$D345)&lt;(1/3),INDIRECT($C345&amp;"!"&amp;"$E"&amp;$D345)-INDIRECT($C345&amp;"!"&amp;"$D"&amp;$D345),INDIRECT($C345&amp;"!"&amp;"$E"&amp;$D345)&gt;=(1/3),Data!$H$3-(INDIRECT($C345&amp;"!"&amp;"$D"&amp;$D345))))+INDIRECT($C345&amp;"!"&amp;"$H"&amp;$D345)</f>
        <v>0</v>
      </c>
      <c r="N345" s="5">
        <f t="shared" ca="1" si="140"/>
        <v>0</v>
      </c>
      <c r="O345" s="6">
        <f t="shared" ca="1" si="141"/>
        <v>0</v>
      </c>
      <c r="P345" s="5" cm="1">
        <f t="array" aca="1" ref="P345" ca="1">IF((INDIRECT($C345&amp;"!"&amp;"$D"&amp;$D345))="",,_xlfn.IFS(INDIRECT($C345&amp;"!"&amp;"$D"&amp;$D345)&gt;(2/3),INDIRECT($C345&amp;"!"&amp;"$E"&amp;$D345)-INDIRECT($C345&amp;"!"&amp;"$D"&amp;$D345),INDIRECT($C345&amp;"!"&amp;"$D"&amp;$D345)&lt;=(2/3),INDIRECT($C345&amp;"!"&amp;"$E"&amp;$D345)-Data!$H$4))+INDIRECT($C345&amp;"!"&amp;"$J"&amp;$D345)</f>
        <v>0</v>
      </c>
      <c r="Q345" s="4">
        <f t="shared" ca="1" si="142"/>
        <v>0</v>
      </c>
      <c r="R345" s="6">
        <f t="shared" ca="1" si="143"/>
        <v>0</v>
      </c>
      <c r="S345" s="4">
        <f ca="1">IF(VLOOKUP(A345,Data!B:E,4)&gt;=2,K345,N345+Q345)</f>
        <v>0</v>
      </c>
      <c r="T345" s="4">
        <f ca="1">IF(VLOOKUP(A345,Data!B:E,4)&gt;=2,,K345-N345-Q345)</f>
        <v>0</v>
      </c>
      <c r="V345" t="str">
        <f t="shared" ca="1" si="144"/>
        <v>Non</v>
      </c>
      <c r="W345" cm="1">
        <f t="array" aca="1" ref="W345" ca="1">_xlfn.IFS(AND(INDIRECT($C345&amp;"!"&amp;"$G"&amp;$D345)-INDIRECT($C345&amp;"!"&amp;"$F"&amp;$D345)&lt;0.5,INDIRECT($C345&amp;"!"&amp;"$G"&amp;$D345)=1,INDIRECT($C346&amp;"!"&amp;"$F"&amp;$D346)=0),0,AND(INDIRECT($C344&amp;"!"&amp;"$G"&amp;$D344)-INDIRECT($C344&amp;"!"&amp;"$F"&amp;$D344)&lt;0.5,INDIRECT($C344&amp;"!"&amp;"$G"&amp;$D344)=1,INDIRECT($C345&amp;"!"&amp;"$F"&amp;$D345)=0),INDIRECT($C344&amp;"!"&amp;"$F"&amp;$D344),AND(INDIRECT($C344&amp;"!"&amp;"$G"&amp;$D344)-INDIRECT($C344&amp;"!"&amp;"$F"&amp;$D344)&lt;=0.5,INDIRECT($C344&amp;"!"&amp;"$G"&amp;$D344)=1,INDIRECT($C345&amp;"!"&amp;"$F"&amp;$D345)=0),Calculs!X344,AND(INDIRECT($C345&amp;"!"&amp;"$F"&amp;$D345)=0,INDIRECT($C344&amp;"!"&amp;"$G"&amp;$D344)=1),AH344,TRUE,INDIRECT($C345&amp;"!"&amp;"$F"&amp;$D345))</f>
        <v>0</v>
      </c>
      <c r="X345" cm="1">
        <f t="array" aca="1" ref="X345" ca="1">IF(AND(INDIRECT($C345&amp;"!"&amp;"$G"&amp;$D345)-INDIRECT($C345&amp;"!"&amp;"$F"&amp;$D345)&lt;0.5,INDIRECT($C345&amp;"!"&amp;"$G"&amp;$D345)=1,INDIRECT($C346&amp;"!"&amp;"$F"&amp;$D346)=0),0,IF(OR(INDIRECT($C345&amp;"!"&amp;"$G"&amp;$D345)=1,AND(INDIRECT($C345&amp;"!"&amp;"$G"&amp;$D345)&lt;&gt;1,INDIRECT($C345&amp;"!"&amp;"$G"&amp;$D345)&gt;Calculs!W345+0.5)),Calculs!W345+0.5,INDIRECT($C345&amp;"!"&amp;"$G"&amp;$D345)+ROUND(W345,0)))</f>
        <v>0</v>
      </c>
      <c r="Y345">
        <f t="shared" ca="1" si="145"/>
        <v>0</v>
      </c>
      <c r="Z345" cm="1">
        <f t="array" aca="1" ref="Z345" ca="1">IF(AND(W345=INT(W345),INDIRECT($C345&amp;"!"&amp;"$F"&amp;$D345)&lt;&gt;""),W345+1,ROUNDUP(W345,0))</f>
        <v>0</v>
      </c>
      <c r="AA345">
        <f t="shared" ca="1" si="146"/>
        <v>0</v>
      </c>
      <c r="AB345" t="str">
        <f t="shared" ca="1" si="147"/>
        <v>Oui</v>
      </c>
      <c r="AC345">
        <f t="shared" ca="1" si="148"/>
        <v>0</v>
      </c>
      <c r="AD345" t="str">
        <f t="shared" ca="1" si="134"/>
        <v>Oui</v>
      </c>
      <c r="AE345" t="str">
        <f t="shared" ca="1" si="149"/>
        <v/>
      </c>
      <c r="AF345" t="str">
        <f t="shared" ca="1" si="150"/>
        <v>Non</v>
      </c>
      <c r="AG345" cm="1">
        <f t="array" aca="1" ref="AG345" ca="1">IF(INDIRECT($C345&amp;"!"&amp;"$G"&amp;$D345)-INDIRECT($C345&amp;"!"&amp;"$F"&amp;$D345)&lt;=0.5,0,IF(AND(INDIRECT($C345&amp;"!"&amp;"$F"&amp;$D345)=0,INDIRECT($C344&amp;"!"&amp;"$G"&amp;$D344)=1),X345,INDIRECT($C345&amp;"!"&amp;"$F"&amp;$D345)))</f>
        <v>0</v>
      </c>
      <c r="AH345" cm="1">
        <f t="array" aca="1" ref="AH345" ca="1">IF(INDIRECT($C345&amp;"!"&amp;"$G"&amp;$D345)-INDIRECT($C345&amp;"!"&amp;"$F"&amp;$D345)&lt;=0.5,0,IF(OR(INDIRECT($C345&amp;"!"&amp;"$G"&amp;$D345)=1,AND(INDIRECT($C345&amp;"!"&amp;"$G"&amp;$D345)&lt;&gt;1,INDIRECT($C345&amp;"!"&amp;"$G"&amp;$D345)&gt;Calculs!AG345+0.5)),Calculs!AG345+0.5,INDIRECT($C345&amp;"!"&amp;"$G"&amp;$D345)+ROUND(AG345,0)))</f>
        <v>0</v>
      </c>
      <c r="AI345">
        <f t="shared" ca="1" si="151"/>
        <v>0</v>
      </c>
      <c r="AJ345" cm="1">
        <f t="array" aca="1" ref="AJ345" ca="1">IF(AND(AG345=INT(AG345),INDIRECT($C345&amp;"!"&amp;"$F"&amp;$D345)&lt;&gt;""),AG345+1,ROUNDUP(AG345,0))</f>
        <v>0</v>
      </c>
      <c r="AK345">
        <f t="shared" ca="1" si="152"/>
        <v>0</v>
      </c>
      <c r="AL345" t="str">
        <f t="shared" ca="1" si="153"/>
        <v>Oui</v>
      </c>
      <c r="AM345">
        <f t="shared" ca="1" si="154"/>
        <v>0</v>
      </c>
      <c r="AN345" t="str">
        <f t="shared" ca="1" si="135"/>
        <v>Oui</v>
      </c>
      <c r="AO345" t="str">
        <f t="shared" ca="1" si="155"/>
        <v/>
      </c>
    </row>
    <row r="346" spans="1:41" x14ac:dyDescent="0.25">
      <c r="A346">
        <v>344</v>
      </c>
      <c r="B346">
        <f ca="1">Data!E346</f>
        <v>3</v>
      </c>
      <c r="C346" t="s">
        <v>254</v>
      </c>
      <c r="D346">
        <v>14</v>
      </c>
      <c r="E346" t="str">
        <f t="shared" ca="1" si="137"/>
        <v>Non</v>
      </c>
      <c r="F346" t="str">
        <f ca="1">IF(Data!$D346&gt;=3,"Oui","Non")</f>
        <v>Non</v>
      </c>
      <c r="G346" s="4" t="str" cm="1">
        <f t="array" aca="1" ref="G346" ca="1">IF(OR(AND(Data!$E346=4,ISBLANK(INDIRECT($C346&amp;"!"&amp;"$D"&amp;$D346&amp;":$I"&amp;$D346))),$E346="Oui"),_xlfn.SWITCH(Informations!$E$10,"Oui",0.5,"Non",0.4,"Erreur"),"NA")</f>
        <v>NA</v>
      </c>
      <c r="H346" s="14" cm="1">
        <f t="array" aca="1" ref="H346" ca="1">_xlfn.SWITCH($G346,"NA",(INDIRECT($C346&amp;"!"&amp;"$E"&amp;$D346))-(INDIRECT($C346&amp;"!"&amp;"$D"&amp;$D346)),0.4,$G346,0.5,$G346,"Erreur","Erreur","Erreur")</f>
        <v>0</v>
      </c>
      <c r="I346" cm="1">
        <f t="array" aca="1" ref="I346" ca="1">IF($G346="NA",INDIRECT($C346&amp;"!"&amp;"$H"&amp;$D346)+INDIRECT($C346&amp;"!"&amp;"$I"&amp;$D346)+INDIRECT($C346&amp;"!"&amp;"$J"&amp;$D346),0)</f>
        <v>0</v>
      </c>
      <c r="J346" cm="1">
        <f t="array" aca="1" ref="J346" ca="1">IF($G346="NA",(INDIRECT($C346&amp;"!"&amp;"$K"&amp;$D346)),0)</f>
        <v>0</v>
      </c>
      <c r="K346" s="4">
        <f t="shared" ca="1" si="138"/>
        <v>0</v>
      </c>
      <c r="L346" s="3">
        <f t="shared" ca="1" si="139"/>
        <v>0</v>
      </c>
      <c r="M346" s="5" cm="1">
        <f t="array" aca="1" ref="M346" ca="1">IF((INDIRECT($C346&amp;"!"&amp;"$D"&amp;$D346))="",,_xlfn.IFS(INDIRECT($C346&amp;"!"&amp;"$E"&amp;$D346)&lt;(1/3),INDIRECT($C346&amp;"!"&amp;"$E"&amp;$D346)-INDIRECT($C346&amp;"!"&amp;"$D"&amp;$D346),INDIRECT($C346&amp;"!"&amp;"$E"&amp;$D346)&gt;=(1/3),Data!$H$3-(INDIRECT($C346&amp;"!"&amp;"$D"&amp;$D346))))+INDIRECT($C346&amp;"!"&amp;"$H"&amp;$D346)</f>
        <v>0</v>
      </c>
      <c r="N346" s="5">
        <f t="shared" ca="1" si="140"/>
        <v>0</v>
      </c>
      <c r="O346" s="6">
        <f t="shared" ca="1" si="141"/>
        <v>0</v>
      </c>
      <c r="P346" s="5" cm="1">
        <f t="array" aca="1" ref="P346" ca="1">IF((INDIRECT($C346&amp;"!"&amp;"$D"&amp;$D346))="",,_xlfn.IFS(INDIRECT($C346&amp;"!"&amp;"$D"&amp;$D346)&gt;(2/3),INDIRECT($C346&amp;"!"&amp;"$E"&amp;$D346)-INDIRECT($C346&amp;"!"&amp;"$D"&amp;$D346),INDIRECT($C346&amp;"!"&amp;"$D"&amp;$D346)&lt;=(2/3),INDIRECT($C346&amp;"!"&amp;"$E"&amp;$D346)-Data!$H$4))+INDIRECT($C346&amp;"!"&amp;"$J"&amp;$D346)</f>
        <v>0</v>
      </c>
      <c r="Q346" s="4">
        <f t="shared" ca="1" si="142"/>
        <v>0</v>
      </c>
      <c r="R346" s="6">
        <f t="shared" ca="1" si="143"/>
        <v>0</v>
      </c>
      <c r="S346" s="4">
        <f ca="1">IF(VLOOKUP(A346,Data!B:E,4)&gt;=2,K346,N346+Q346)</f>
        <v>0</v>
      </c>
      <c r="T346" s="4">
        <f ca="1">IF(VLOOKUP(A346,Data!B:E,4)&gt;=2,,K346-N346-Q346)</f>
        <v>0</v>
      </c>
      <c r="V346" t="str">
        <f t="shared" ca="1" si="144"/>
        <v>Non</v>
      </c>
      <c r="W346" cm="1">
        <f t="array" aca="1" ref="W346" ca="1">_xlfn.IFS(AND(INDIRECT($C346&amp;"!"&amp;"$G"&amp;$D346)-INDIRECT($C346&amp;"!"&amp;"$F"&amp;$D346)&lt;0.5,INDIRECT($C346&amp;"!"&amp;"$G"&amp;$D346)=1,INDIRECT($C347&amp;"!"&amp;"$F"&amp;$D347)=0),0,AND(INDIRECT($C345&amp;"!"&amp;"$G"&amp;$D345)-INDIRECT($C345&amp;"!"&amp;"$F"&amp;$D345)&lt;0.5,INDIRECT($C345&amp;"!"&amp;"$G"&amp;$D345)=1,INDIRECT($C346&amp;"!"&amp;"$F"&amp;$D346)=0),INDIRECT($C345&amp;"!"&amp;"$F"&amp;$D345),AND(INDIRECT($C345&amp;"!"&amp;"$G"&amp;$D345)-INDIRECT($C345&amp;"!"&amp;"$F"&amp;$D345)&lt;=0.5,INDIRECT($C345&amp;"!"&amp;"$G"&amp;$D345)=1,INDIRECT($C346&amp;"!"&amp;"$F"&amp;$D346)=0),Calculs!X345,AND(INDIRECT($C346&amp;"!"&amp;"$F"&amp;$D346)=0,INDIRECT($C345&amp;"!"&amp;"$G"&amp;$D345)=1),AH345,TRUE,INDIRECT($C346&amp;"!"&amp;"$F"&amp;$D346))</f>
        <v>0</v>
      </c>
      <c r="X346" cm="1">
        <f t="array" aca="1" ref="X346" ca="1">IF(AND(INDIRECT($C346&amp;"!"&amp;"$G"&amp;$D346)-INDIRECT($C346&amp;"!"&amp;"$F"&amp;$D346)&lt;0.5,INDIRECT($C346&amp;"!"&amp;"$G"&amp;$D346)=1,INDIRECT($C347&amp;"!"&amp;"$F"&amp;$D347)=0),0,IF(OR(INDIRECT($C346&amp;"!"&amp;"$G"&amp;$D346)=1,AND(INDIRECT($C346&amp;"!"&amp;"$G"&amp;$D346)&lt;&gt;1,INDIRECT($C346&amp;"!"&amp;"$G"&amp;$D346)&gt;Calculs!W346+0.5)),Calculs!W346+0.5,INDIRECT($C346&amp;"!"&amp;"$G"&amp;$D346)+ROUND(W346,0)))</f>
        <v>0</v>
      </c>
      <c r="Y346">
        <f t="shared" ca="1" si="145"/>
        <v>0</v>
      </c>
      <c r="Z346" cm="1">
        <f t="array" aca="1" ref="Z346" ca="1">IF(AND(W346=INT(W346),INDIRECT($C346&amp;"!"&amp;"$F"&amp;$D346)&lt;&gt;""),W346+1,ROUNDUP(W346,0))</f>
        <v>0</v>
      </c>
      <c r="AA346">
        <f t="shared" ca="1" si="146"/>
        <v>0</v>
      </c>
      <c r="AB346" t="str">
        <f t="shared" ca="1" si="147"/>
        <v>Oui</v>
      </c>
      <c r="AC346">
        <f t="shared" ca="1" si="148"/>
        <v>0</v>
      </c>
      <c r="AD346" t="str">
        <f t="shared" ca="1" si="134"/>
        <v>Oui</v>
      </c>
      <c r="AE346" t="str">
        <f t="shared" ca="1" si="149"/>
        <v/>
      </c>
      <c r="AF346" t="str">
        <f t="shared" ca="1" si="150"/>
        <v>Non</v>
      </c>
      <c r="AG346" cm="1">
        <f t="array" aca="1" ref="AG346" ca="1">IF(INDIRECT($C346&amp;"!"&amp;"$G"&amp;$D346)-INDIRECT($C346&amp;"!"&amp;"$F"&amp;$D346)&lt;=0.5,0,IF(AND(INDIRECT($C346&amp;"!"&amp;"$F"&amp;$D346)=0,INDIRECT($C345&amp;"!"&amp;"$G"&amp;$D345)=1),X346,INDIRECT($C346&amp;"!"&amp;"$F"&amp;$D346)))</f>
        <v>0</v>
      </c>
      <c r="AH346" cm="1">
        <f t="array" aca="1" ref="AH346" ca="1">IF(INDIRECT($C346&amp;"!"&amp;"$G"&amp;$D346)-INDIRECT($C346&amp;"!"&amp;"$F"&amp;$D346)&lt;=0.5,0,IF(OR(INDIRECT($C346&amp;"!"&amp;"$G"&amp;$D346)=1,AND(INDIRECT($C346&amp;"!"&amp;"$G"&amp;$D346)&lt;&gt;1,INDIRECT($C346&amp;"!"&amp;"$G"&amp;$D346)&gt;Calculs!AG346+0.5)),Calculs!AG346+0.5,INDIRECT($C346&amp;"!"&amp;"$G"&amp;$D346)+ROUND(AG346,0)))</f>
        <v>0</v>
      </c>
      <c r="AI346">
        <f t="shared" ca="1" si="151"/>
        <v>0</v>
      </c>
      <c r="AJ346" cm="1">
        <f t="array" aca="1" ref="AJ346" ca="1">IF(AND(AG346=INT(AG346),INDIRECT($C346&amp;"!"&amp;"$F"&amp;$D346)&lt;&gt;""),AG346+1,ROUNDUP(AG346,0))</f>
        <v>0</v>
      </c>
      <c r="AK346">
        <f t="shared" ca="1" si="152"/>
        <v>0</v>
      </c>
      <c r="AL346" t="str">
        <f t="shared" ca="1" si="153"/>
        <v>Oui</v>
      </c>
      <c r="AM346">
        <f t="shared" ca="1" si="154"/>
        <v>0</v>
      </c>
      <c r="AN346" t="str">
        <f t="shared" ca="1" si="135"/>
        <v>Oui</v>
      </c>
      <c r="AO346" t="str">
        <f t="shared" ca="1" si="155"/>
        <v/>
      </c>
    </row>
    <row r="347" spans="1:41" x14ac:dyDescent="0.25">
      <c r="A347">
        <v>345</v>
      </c>
      <c r="B347">
        <f ca="1">Data!E347</f>
        <v>1</v>
      </c>
      <c r="C347" t="s">
        <v>254</v>
      </c>
      <c r="D347">
        <v>15</v>
      </c>
      <c r="E347" t="str">
        <f t="shared" ca="1" si="137"/>
        <v>Non</v>
      </c>
      <c r="F347" t="str">
        <f ca="1">IF(Data!$D347&gt;=3,"Oui","Non")</f>
        <v>Non</v>
      </c>
      <c r="G347" s="4" t="str" cm="1">
        <f t="array" aca="1" ref="G347" ca="1">IF(OR(AND(Data!$E347=4,ISBLANK(INDIRECT($C347&amp;"!"&amp;"$D"&amp;$D347&amp;":$I"&amp;$D347))),$E347="Oui"),_xlfn.SWITCH(Informations!$E$10,"Oui",0.5,"Non",0.4,"Erreur"),"NA")</f>
        <v>NA</v>
      </c>
      <c r="H347" s="14" cm="1">
        <f t="array" aca="1" ref="H347" ca="1">_xlfn.SWITCH($G347,"NA",(INDIRECT($C347&amp;"!"&amp;"$E"&amp;$D347))-(INDIRECT($C347&amp;"!"&amp;"$D"&amp;$D347)),0.4,$G347,0.5,$G347,"Erreur","Erreur","Erreur")</f>
        <v>0</v>
      </c>
      <c r="I347" cm="1">
        <f t="array" aca="1" ref="I347" ca="1">IF($G347="NA",INDIRECT($C347&amp;"!"&amp;"$H"&amp;$D347)+INDIRECT($C347&amp;"!"&amp;"$I"&amp;$D347)+INDIRECT($C347&amp;"!"&amp;"$J"&amp;$D347),0)</f>
        <v>0</v>
      </c>
      <c r="J347" cm="1">
        <f t="array" aca="1" ref="J347" ca="1">IF($G347="NA",(INDIRECT($C347&amp;"!"&amp;"$K"&amp;$D347)),0)</f>
        <v>0</v>
      </c>
      <c r="K347" s="4">
        <f t="shared" ca="1" si="138"/>
        <v>0</v>
      </c>
      <c r="L347" s="3">
        <f t="shared" ca="1" si="139"/>
        <v>0</v>
      </c>
      <c r="M347" s="5" cm="1">
        <f t="array" aca="1" ref="M347" ca="1">IF((INDIRECT($C347&amp;"!"&amp;"$D"&amp;$D347))="",,_xlfn.IFS(INDIRECT($C347&amp;"!"&amp;"$E"&amp;$D347)&lt;(1/3),INDIRECT($C347&amp;"!"&amp;"$E"&amp;$D347)-INDIRECT($C347&amp;"!"&amp;"$D"&amp;$D347),INDIRECT($C347&amp;"!"&amp;"$E"&amp;$D347)&gt;=(1/3),Data!$H$3-(INDIRECT($C347&amp;"!"&amp;"$D"&amp;$D347))))+INDIRECT($C347&amp;"!"&amp;"$H"&amp;$D347)</f>
        <v>0</v>
      </c>
      <c r="N347" s="5">
        <f t="shared" ca="1" si="140"/>
        <v>0</v>
      </c>
      <c r="O347" s="6">
        <f t="shared" ca="1" si="141"/>
        <v>0</v>
      </c>
      <c r="P347" s="5" cm="1">
        <f t="array" aca="1" ref="P347" ca="1">IF((INDIRECT($C347&amp;"!"&amp;"$D"&amp;$D347))="",,_xlfn.IFS(INDIRECT($C347&amp;"!"&amp;"$D"&amp;$D347)&gt;(2/3),INDIRECT($C347&amp;"!"&amp;"$E"&amp;$D347)-INDIRECT($C347&amp;"!"&amp;"$D"&amp;$D347),INDIRECT($C347&amp;"!"&amp;"$D"&amp;$D347)&lt;=(2/3),INDIRECT($C347&amp;"!"&amp;"$E"&amp;$D347)-Data!$H$4))+INDIRECT($C347&amp;"!"&amp;"$J"&amp;$D347)</f>
        <v>0</v>
      </c>
      <c r="Q347" s="4">
        <f t="shared" ca="1" si="142"/>
        <v>0</v>
      </c>
      <c r="R347" s="6">
        <f t="shared" ca="1" si="143"/>
        <v>0</v>
      </c>
      <c r="S347" s="4">
        <f ca="1">IF(VLOOKUP(A347,Data!B:E,4)&gt;=2,K347,N347+Q347)</f>
        <v>0</v>
      </c>
      <c r="T347" s="4">
        <f ca="1">IF(VLOOKUP(A347,Data!B:E,4)&gt;=2,,K347-N347-Q347)</f>
        <v>0</v>
      </c>
      <c r="V347" t="str">
        <f t="shared" ca="1" si="144"/>
        <v>Non</v>
      </c>
      <c r="W347" cm="1">
        <f t="array" aca="1" ref="W347" ca="1">_xlfn.IFS(AND(INDIRECT($C347&amp;"!"&amp;"$G"&amp;$D347)-INDIRECT($C347&amp;"!"&amp;"$F"&amp;$D347)&lt;0.5,INDIRECT($C347&amp;"!"&amp;"$G"&amp;$D347)=1,INDIRECT($C348&amp;"!"&amp;"$F"&amp;$D348)=0),0,AND(INDIRECT($C346&amp;"!"&amp;"$G"&amp;$D346)-INDIRECT($C346&amp;"!"&amp;"$F"&amp;$D346)&lt;0.5,INDIRECT($C346&amp;"!"&amp;"$G"&amp;$D346)=1,INDIRECT($C347&amp;"!"&amp;"$F"&amp;$D347)=0),INDIRECT($C346&amp;"!"&amp;"$F"&amp;$D346),AND(INDIRECT($C346&amp;"!"&amp;"$G"&amp;$D346)-INDIRECT($C346&amp;"!"&amp;"$F"&amp;$D346)&lt;=0.5,INDIRECT($C346&amp;"!"&amp;"$G"&amp;$D346)=1,INDIRECT($C347&amp;"!"&amp;"$F"&amp;$D347)=0),Calculs!X346,AND(INDIRECT($C347&amp;"!"&amp;"$F"&amp;$D347)=0,INDIRECT($C346&amp;"!"&amp;"$G"&amp;$D346)=1),AH346,TRUE,INDIRECT($C347&amp;"!"&amp;"$F"&amp;$D347))</f>
        <v>0</v>
      </c>
      <c r="X347" cm="1">
        <f t="array" aca="1" ref="X347" ca="1">IF(AND(INDIRECT($C347&amp;"!"&amp;"$G"&amp;$D347)-INDIRECT($C347&amp;"!"&amp;"$F"&amp;$D347)&lt;0.5,INDIRECT($C347&amp;"!"&amp;"$G"&amp;$D347)=1,INDIRECT($C348&amp;"!"&amp;"$F"&amp;$D348)=0),0,IF(OR(INDIRECT($C347&amp;"!"&amp;"$G"&amp;$D347)=1,AND(INDIRECT($C347&amp;"!"&amp;"$G"&amp;$D347)&lt;&gt;1,INDIRECT($C347&amp;"!"&amp;"$G"&amp;$D347)&gt;Calculs!W347+0.5)),Calculs!W347+0.5,INDIRECT($C347&amp;"!"&amp;"$G"&amp;$D347)+ROUND(W347,0)))</f>
        <v>0</v>
      </c>
      <c r="Y347">
        <f t="shared" ca="1" si="145"/>
        <v>0</v>
      </c>
      <c r="Z347" cm="1">
        <f t="array" aca="1" ref="Z347" ca="1">IF(AND(W347=INT(W347),INDIRECT($C347&amp;"!"&amp;"$F"&amp;$D347)&lt;&gt;""),W347+1,ROUNDUP(W347,0))</f>
        <v>0</v>
      </c>
      <c r="AA347">
        <f t="shared" ca="1" si="146"/>
        <v>0</v>
      </c>
      <c r="AB347" t="str">
        <f t="shared" ca="1" si="147"/>
        <v>Oui</v>
      </c>
      <c r="AC347">
        <f t="shared" ca="1" si="148"/>
        <v>0</v>
      </c>
      <c r="AD347" t="str">
        <f t="shared" ca="1" si="134"/>
        <v>Oui</v>
      </c>
      <c r="AE347" t="str">
        <f t="shared" ca="1" si="149"/>
        <v/>
      </c>
      <c r="AF347" t="str">
        <f t="shared" ca="1" si="150"/>
        <v>Non</v>
      </c>
      <c r="AG347" cm="1">
        <f t="array" aca="1" ref="AG347" ca="1">IF(INDIRECT($C347&amp;"!"&amp;"$G"&amp;$D347)-INDIRECT($C347&amp;"!"&amp;"$F"&amp;$D347)&lt;=0.5,0,IF(AND(INDIRECT($C347&amp;"!"&amp;"$F"&amp;$D347)=0,INDIRECT($C346&amp;"!"&amp;"$G"&amp;$D346)=1),X347,INDIRECT($C347&amp;"!"&amp;"$F"&amp;$D347)))</f>
        <v>0</v>
      </c>
      <c r="AH347" cm="1">
        <f t="array" aca="1" ref="AH347" ca="1">IF(INDIRECT($C347&amp;"!"&amp;"$G"&amp;$D347)-INDIRECT($C347&amp;"!"&amp;"$F"&amp;$D347)&lt;=0.5,0,IF(OR(INDIRECT($C347&amp;"!"&amp;"$G"&amp;$D347)=1,AND(INDIRECT($C347&amp;"!"&amp;"$G"&amp;$D347)&lt;&gt;1,INDIRECT($C347&amp;"!"&amp;"$G"&amp;$D347)&gt;Calculs!AG347+0.5)),Calculs!AG347+0.5,INDIRECT($C347&amp;"!"&amp;"$G"&amp;$D347)+ROUND(AG347,0)))</f>
        <v>0</v>
      </c>
      <c r="AI347">
        <f t="shared" ca="1" si="151"/>
        <v>0</v>
      </c>
      <c r="AJ347" cm="1">
        <f t="array" aca="1" ref="AJ347" ca="1">IF(AND(AG347=INT(AG347),INDIRECT($C347&amp;"!"&amp;"$F"&amp;$D347)&lt;&gt;""),AG347+1,ROUNDUP(AG347,0))</f>
        <v>0</v>
      </c>
      <c r="AK347">
        <f t="shared" ca="1" si="152"/>
        <v>0</v>
      </c>
      <c r="AL347" t="str">
        <f t="shared" ca="1" si="153"/>
        <v>Oui</v>
      </c>
      <c r="AM347">
        <f t="shared" ca="1" si="154"/>
        <v>0</v>
      </c>
      <c r="AN347" t="str">
        <f t="shared" ca="1" si="135"/>
        <v>Oui</v>
      </c>
      <c r="AO347" t="str">
        <f t="shared" ca="1" si="155"/>
        <v/>
      </c>
    </row>
    <row r="348" spans="1:41" x14ac:dyDescent="0.25">
      <c r="A348">
        <v>346</v>
      </c>
      <c r="B348">
        <f ca="1">Data!E348</f>
        <v>1</v>
      </c>
      <c r="C348" t="s">
        <v>254</v>
      </c>
      <c r="D348">
        <v>16</v>
      </c>
      <c r="E348" t="str">
        <f t="shared" ca="1" si="137"/>
        <v>Non</v>
      </c>
      <c r="F348" t="str">
        <f ca="1">IF(Data!$D348&gt;=3,"Oui","Non")</f>
        <v>Non</v>
      </c>
      <c r="G348" s="4" t="str" cm="1">
        <f t="array" aca="1" ref="G348" ca="1">IF(OR(AND(Data!$E348=4,ISBLANK(INDIRECT($C348&amp;"!"&amp;"$D"&amp;$D348&amp;":$I"&amp;$D348))),$E348="Oui"),_xlfn.SWITCH(Informations!$E$10,"Oui",0.5,"Non",0.4,"Erreur"),"NA")</f>
        <v>NA</v>
      </c>
      <c r="H348" s="14" cm="1">
        <f t="array" aca="1" ref="H348" ca="1">_xlfn.SWITCH($G348,"NA",(INDIRECT($C348&amp;"!"&amp;"$E"&amp;$D348))-(INDIRECT($C348&amp;"!"&amp;"$D"&amp;$D348)),0.4,$G348,0.5,$G348,"Erreur","Erreur","Erreur")</f>
        <v>0</v>
      </c>
      <c r="I348" cm="1">
        <f t="array" aca="1" ref="I348" ca="1">IF($G348="NA",INDIRECT($C348&amp;"!"&amp;"$H"&amp;$D348)+INDIRECT($C348&amp;"!"&amp;"$I"&amp;$D348)+INDIRECT($C348&amp;"!"&amp;"$J"&amp;$D348),0)</f>
        <v>0</v>
      </c>
      <c r="J348" cm="1">
        <f t="array" aca="1" ref="J348" ca="1">IF($G348="NA",(INDIRECT($C348&amp;"!"&amp;"$K"&amp;$D348)),0)</f>
        <v>0</v>
      </c>
      <c r="K348" s="4">
        <f t="shared" ca="1" si="138"/>
        <v>0</v>
      </c>
      <c r="L348" s="3">
        <f t="shared" ca="1" si="139"/>
        <v>0</v>
      </c>
      <c r="M348" s="5" cm="1">
        <f t="array" aca="1" ref="M348" ca="1">IF((INDIRECT($C348&amp;"!"&amp;"$D"&amp;$D348))="",,_xlfn.IFS(INDIRECT($C348&amp;"!"&amp;"$E"&amp;$D348)&lt;(1/3),INDIRECT($C348&amp;"!"&amp;"$E"&amp;$D348)-INDIRECT($C348&amp;"!"&amp;"$D"&amp;$D348),INDIRECT($C348&amp;"!"&amp;"$E"&amp;$D348)&gt;=(1/3),Data!$H$3-(INDIRECT($C348&amp;"!"&amp;"$D"&amp;$D348))))+INDIRECT($C348&amp;"!"&amp;"$H"&amp;$D348)</f>
        <v>0</v>
      </c>
      <c r="N348" s="5">
        <f t="shared" ca="1" si="140"/>
        <v>0</v>
      </c>
      <c r="O348" s="6">
        <f t="shared" ca="1" si="141"/>
        <v>0</v>
      </c>
      <c r="P348" s="5" cm="1">
        <f t="array" aca="1" ref="P348" ca="1">IF((INDIRECT($C348&amp;"!"&amp;"$D"&amp;$D348))="",,_xlfn.IFS(INDIRECT($C348&amp;"!"&amp;"$D"&amp;$D348)&gt;(2/3),INDIRECT($C348&amp;"!"&amp;"$E"&amp;$D348)-INDIRECT($C348&amp;"!"&amp;"$D"&amp;$D348),INDIRECT($C348&amp;"!"&amp;"$D"&amp;$D348)&lt;=(2/3),INDIRECT($C348&amp;"!"&amp;"$E"&amp;$D348)-Data!$H$4))+INDIRECT($C348&amp;"!"&amp;"$J"&amp;$D348)</f>
        <v>0</v>
      </c>
      <c r="Q348" s="4">
        <f t="shared" ca="1" si="142"/>
        <v>0</v>
      </c>
      <c r="R348" s="6">
        <f t="shared" ca="1" si="143"/>
        <v>0</v>
      </c>
      <c r="S348" s="4">
        <f ca="1">IF(VLOOKUP(A348,Data!B:E,4)&gt;=2,K348,N348+Q348)</f>
        <v>0</v>
      </c>
      <c r="T348" s="4">
        <f ca="1">IF(VLOOKUP(A348,Data!B:E,4)&gt;=2,,K348-N348-Q348)</f>
        <v>0</v>
      </c>
      <c r="U348" s="4">
        <f t="shared" ref="U348" ca="1" si="159">SUM(K342:K348)</f>
        <v>0</v>
      </c>
      <c r="V348" t="str">
        <f t="shared" ca="1" si="144"/>
        <v>Non</v>
      </c>
      <c r="W348" cm="1">
        <f t="array" aca="1" ref="W348" ca="1">_xlfn.IFS(AND(INDIRECT($C348&amp;"!"&amp;"$G"&amp;$D348)-INDIRECT($C348&amp;"!"&amp;"$F"&amp;$D348)&lt;0.5,INDIRECT($C348&amp;"!"&amp;"$G"&amp;$D348)=1,INDIRECT($C349&amp;"!"&amp;"$F"&amp;$D349)=0),0,AND(INDIRECT($C347&amp;"!"&amp;"$G"&amp;$D347)-INDIRECT($C347&amp;"!"&amp;"$F"&amp;$D347)&lt;0.5,INDIRECT($C347&amp;"!"&amp;"$G"&amp;$D347)=1,INDIRECT($C348&amp;"!"&amp;"$F"&amp;$D348)=0),INDIRECT($C347&amp;"!"&amp;"$F"&amp;$D347),AND(INDIRECT($C347&amp;"!"&amp;"$G"&amp;$D347)-INDIRECT($C347&amp;"!"&amp;"$F"&amp;$D347)&lt;=0.5,INDIRECT($C347&amp;"!"&amp;"$G"&amp;$D347)=1,INDIRECT($C348&amp;"!"&amp;"$F"&amp;$D348)=0),Calculs!X347,AND(INDIRECT($C348&amp;"!"&amp;"$F"&amp;$D348)=0,INDIRECT($C347&amp;"!"&amp;"$G"&amp;$D347)=1),AH347,TRUE,INDIRECT($C348&amp;"!"&amp;"$F"&amp;$D348))</f>
        <v>0</v>
      </c>
      <c r="X348" cm="1">
        <f t="array" aca="1" ref="X348" ca="1">IF(AND(INDIRECT($C348&amp;"!"&amp;"$G"&amp;$D348)-INDIRECT($C348&amp;"!"&amp;"$F"&amp;$D348)&lt;0.5,INDIRECT($C348&amp;"!"&amp;"$G"&amp;$D348)=1,INDIRECT($C349&amp;"!"&amp;"$F"&amp;$D349)=0),0,IF(OR(INDIRECT($C348&amp;"!"&amp;"$G"&amp;$D348)=1,AND(INDIRECT($C348&amp;"!"&amp;"$G"&amp;$D348)&lt;&gt;1,INDIRECT($C348&amp;"!"&amp;"$G"&amp;$D348)&gt;Calculs!W348+0.5)),Calculs!W348+0.5,INDIRECT($C348&amp;"!"&amp;"$G"&amp;$D348)+ROUND(W348,0)))</f>
        <v>0</v>
      </c>
      <c r="Y348">
        <f t="shared" ca="1" si="145"/>
        <v>0</v>
      </c>
      <c r="Z348" cm="1">
        <f t="array" aca="1" ref="Z348" ca="1">IF(AND(W348=INT(W348),INDIRECT($C348&amp;"!"&amp;"$F"&amp;$D348)&lt;&gt;""),W348+1,ROUNDUP(W348,0))</f>
        <v>0</v>
      </c>
      <c r="AA348">
        <f t="shared" ca="1" si="146"/>
        <v>0</v>
      </c>
      <c r="AB348" t="str">
        <f t="shared" ca="1" si="147"/>
        <v>Oui</v>
      </c>
      <c r="AC348">
        <f t="shared" ca="1" si="148"/>
        <v>0</v>
      </c>
      <c r="AD348" t="str">
        <f t="shared" ca="1" si="134"/>
        <v>Oui</v>
      </c>
      <c r="AE348" t="str">
        <f t="shared" ca="1" si="149"/>
        <v/>
      </c>
      <c r="AF348" t="str">
        <f t="shared" ca="1" si="150"/>
        <v>Non</v>
      </c>
      <c r="AG348" cm="1">
        <f t="array" aca="1" ref="AG348" ca="1">IF(INDIRECT($C348&amp;"!"&amp;"$G"&amp;$D348)-INDIRECT($C348&amp;"!"&amp;"$F"&amp;$D348)&lt;=0.5,0,IF(AND(INDIRECT($C348&amp;"!"&amp;"$F"&amp;$D348)=0,INDIRECT($C347&amp;"!"&amp;"$G"&amp;$D347)=1),X348,INDIRECT($C348&amp;"!"&amp;"$F"&amp;$D348)))</f>
        <v>0</v>
      </c>
      <c r="AH348" cm="1">
        <f t="array" aca="1" ref="AH348" ca="1">IF(INDIRECT($C348&amp;"!"&amp;"$G"&amp;$D348)-INDIRECT($C348&amp;"!"&amp;"$F"&amp;$D348)&lt;=0.5,0,IF(OR(INDIRECT($C348&amp;"!"&amp;"$G"&amp;$D348)=1,AND(INDIRECT($C348&amp;"!"&amp;"$G"&amp;$D348)&lt;&gt;1,INDIRECT($C348&amp;"!"&amp;"$G"&amp;$D348)&gt;Calculs!AG348+0.5)),Calculs!AG348+0.5,INDIRECT($C348&amp;"!"&amp;"$G"&amp;$D348)+ROUND(AG348,0)))</f>
        <v>0</v>
      </c>
      <c r="AI348">
        <f t="shared" ca="1" si="151"/>
        <v>0</v>
      </c>
      <c r="AJ348" cm="1">
        <f t="array" aca="1" ref="AJ348" ca="1">IF(AND(AG348=INT(AG348),INDIRECT($C348&amp;"!"&amp;"$F"&amp;$D348)&lt;&gt;""),AG348+1,ROUNDUP(AG348,0))</f>
        <v>0</v>
      </c>
      <c r="AK348">
        <f t="shared" ca="1" si="152"/>
        <v>0</v>
      </c>
      <c r="AL348" t="str">
        <f t="shared" ca="1" si="153"/>
        <v>Oui</v>
      </c>
      <c r="AM348">
        <f t="shared" ca="1" si="154"/>
        <v>0</v>
      </c>
      <c r="AN348" t="str">
        <f t="shared" ca="1" si="135"/>
        <v>Oui</v>
      </c>
      <c r="AO348" t="str">
        <f t="shared" ca="1" si="155"/>
        <v/>
      </c>
    </row>
    <row r="349" spans="1:41" x14ac:dyDescent="0.25">
      <c r="A349">
        <v>347</v>
      </c>
      <c r="B349">
        <f ca="1">Data!E349</f>
        <v>1</v>
      </c>
      <c r="C349" t="s">
        <v>254</v>
      </c>
      <c r="D349">
        <v>17</v>
      </c>
      <c r="E349" t="str">
        <f t="shared" ca="1" si="137"/>
        <v>Non</v>
      </c>
      <c r="F349" t="str">
        <f ca="1">IF(Data!$D349&gt;=3,"Oui","Non")</f>
        <v>Non</v>
      </c>
      <c r="G349" s="4" t="str" cm="1">
        <f t="array" aca="1" ref="G349" ca="1">IF(OR(AND(Data!$E349=4,ISBLANK(INDIRECT($C349&amp;"!"&amp;"$D"&amp;$D349&amp;":$I"&amp;$D349))),$E349="Oui"),_xlfn.SWITCH(Informations!$E$10,"Oui",0.5,"Non",0.4,"Erreur"),"NA")</f>
        <v>NA</v>
      </c>
      <c r="H349" s="14" cm="1">
        <f t="array" aca="1" ref="H349" ca="1">_xlfn.SWITCH($G349,"NA",(INDIRECT($C349&amp;"!"&amp;"$E"&amp;$D349))-(INDIRECT($C349&amp;"!"&amp;"$D"&amp;$D349)),0.4,$G349,0.5,$G349,"Erreur","Erreur","Erreur")</f>
        <v>0</v>
      </c>
      <c r="I349" cm="1">
        <f t="array" aca="1" ref="I349" ca="1">IF($G349="NA",INDIRECT($C349&amp;"!"&amp;"$H"&amp;$D349)+INDIRECT($C349&amp;"!"&amp;"$I"&amp;$D349)+INDIRECT($C349&amp;"!"&amp;"$J"&amp;$D349),0)</f>
        <v>0</v>
      </c>
      <c r="J349" cm="1">
        <f t="array" aca="1" ref="J349" ca="1">IF($G349="NA",(INDIRECT($C349&amp;"!"&amp;"$K"&amp;$D349)),0)</f>
        <v>0</v>
      </c>
      <c r="K349" s="4">
        <f t="shared" ca="1" si="138"/>
        <v>0</v>
      </c>
      <c r="L349" s="3">
        <f t="shared" ca="1" si="139"/>
        <v>0</v>
      </c>
      <c r="M349" s="5" cm="1">
        <f t="array" aca="1" ref="M349" ca="1">IF((INDIRECT($C349&amp;"!"&amp;"$D"&amp;$D349))="",,_xlfn.IFS(INDIRECT($C349&amp;"!"&amp;"$E"&amp;$D349)&lt;(1/3),INDIRECT($C349&amp;"!"&amp;"$E"&amp;$D349)-INDIRECT($C349&amp;"!"&amp;"$D"&amp;$D349),INDIRECT($C349&amp;"!"&amp;"$E"&amp;$D349)&gt;=(1/3),Data!$H$3-(INDIRECT($C349&amp;"!"&amp;"$D"&amp;$D349))))+INDIRECT($C349&amp;"!"&amp;"$H"&amp;$D349)</f>
        <v>0</v>
      </c>
      <c r="N349" s="5">
        <f t="shared" ca="1" si="140"/>
        <v>0</v>
      </c>
      <c r="O349" s="6">
        <f t="shared" ca="1" si="141"/>
        <v>0</v>
      </c>
      <c r="P349" s="5" cm="1">
        <f t="array" aca="1" ref="P349" ca="1">IF((INDIRECT($C349&amp;"!"&amp;"$D"&amp;$D349))="",,_xlfn.IFS(INDIRECT($C349&amp;"!"&amp;"$D"&amp;$D349)&gt;(2/3),INDIRECT($C349&amp;"!"&amp;"$E"&amp;$D349)-INDIRECT($C349&amp;"!"&amp;"$D"&amp;$D349),INDIRECT($C349&amp;"!"&amp;"$D"&amp;$D349)&lt;=(2/3),INDIRECT($C349&amp;"!"&amp;"$E"&amp;$D349)-Data!$H$4))+INDIRECT($C349&amp;"!"&amp;"$J"&amp;$D349)</f>
        <v>0</v>
      </c>
      <c r="Q349" s="4">
        <f t="shared" ca="1" si="142"/>
        <v>0</v>
      </c>
      <c r="R349" s="6">
        <f t="shared" ca="1" si="143"/>
        <v>0</v>
      </c>
      <c r="S349" s="4">
        <f ca="1">IF(VLOOKUP(A349,Data!B:E,4)&gt;=2,K349,N349+Q349)</f>
        <v>0</v>
      </c>
      <c r="T349" s="4">
        <f ca="1">IF(VLOOKUP(A349,Data!B:E,4)&gt;=2,,K349-N349-Q349)</f>
        <v>0</v>
      </c>
      <c r="V349" t="str">
        <f t="shared" ca="1" si="144"/>
        <v>Non</v>
      </c>
      <c r="W349" cm="1">
        <f t="array" aca="1" ref="W349" ca="1">_xlfn.IFS(AND(INDIRECT($C349&amp;"!"&amp;"$G"&amp;$D349)-INDIRECT($C349&amp;"!"&amp;"$F"&amp;$D349)&lt;0.5,INDIRECT($C349&amp;"!"&amp;"$G"&amp;$D349)=1,INDIRECT($C350&amp;"!"&amp;"$F"&amp;$D350)=0),0,AND(INDIRECT($C348&amp;"!"&amp;"$G"&amp;$D348)-INDIRECT($C348&amp;"!"&amp;"$F"&amp;$D348)&lt;0.5,INDIRECT($C348&amp;"!"&amp;"$G"&amp;$D348)=1,INDIRECT($C349&amp;"!"&amp;"$F"&amp;$D349)=0),INDIRECT($C348&amp;"!"&amp;"$F"&amp;$D348),AND(INDIRECT($C348&amp;"!"&amp;"$G"&amp;$D348)-INDIRECT($C348&amp;"!"&amp;"$F"&amp;$D348)&lt;=0.5,INDIRECT($C348&amp;"!"&amp;"$G"&amp;$D348)=1,INDIRECT($C349&amp;"!"&amp;"$F"&amp;$D349)=0),Calculs!X348,AND(INDIRECT($C349&amp;"!"&amp;"$F"&amp;$D349)=0,INDIRECT($C348&amp;"!"&amp;"$G"&amp;$D348)=1),AH348,TRUE,INDIRECT($C349&amp;"!"&amp;"$F"&amp;$D349))</f>
        <v>0</v>
      </c>
      <c r="X349" cm="1">
        <f t="array" aca="1" ref="X349" ca="1">IF(AND(INDIRECT($C349&amp;"!"&amp;"$G"&amp;$D349)-INDIRECT($C349&amp;"!"&amp;"$F"&amp;$D349)&lt;0.5,INDIRECT($C349&amp;"!"&amp;"$G"&amp;$D349)=1,INDIRECT($C350&amp;"!"&amp;"$F"&amp;$D350)=0),0,IF(OR(INDIRECT($C349&amp;"!"&amp;"$G"&amp;$D349)=1,AND(INDIRECT($C349&amp;"!"&amp;"$G"&amp;$D349)&lt;&gt;1,INDIRECT($C349&amp;"!"&amp;"$G"&amp;$D349)&gt;Calculs!W349+0.5)),Calculs!W349+0.5,INDIRECT($C349&amp;"!"&amp;"$G"&amp;$D349)+ROUND(W349,0)))</f>
        <v>0</v>
      </c>
      <c r="Y349">
        <f t="shared" ca="1" si="145"/>
        <v>0</v>
      </c>
      <c r="Z349" cm="1">
        <f t="array" aca="1" ref="Z349" ca="1">IF(AND(W349=INT(W349),INDIRECT($C349&amp;"!"&amp;"$F"&amp;$D349)&lt;&gt;""),W349+1,ROUNDUP(W349,0))</f>
        <v>0</v>
      </c>
      <c r="AA349">
        <f t="shared" ca="1" si="146"/>
        <v>0</v>
      </c>
      <c r="AB349" t="str">
        <f t="shared" ca="1" si="147"/>
        <v>Oui</v>
      </c>
      <c r="AC349">
        <f t="shared" ca="1" si="148"/>
        <v>0</v>
      </c>
      <c r="AD349" t="str">
        <f t="shared" ca="1" si="134"/>
        <v>Oui</v>
      </c>
      <c r="AE349" t="str">
        <f t="shared" ca="1" si="149"/>
        <v/>
      </c>
      <c r="AF349" t="str">
        <f t="shared" ca="1" si="150"/>
        <v>Non</v>
      </c>
      <c r="AG349" cm="1">
        <f t="array" aca="1" ref="AG349" ca="1">IF(INDIRECT($C349&amp;"!"&amp;"$G"&amp;$D349)-INDIRECT($C349&amp;"!"&amp;"$F"&amp;$D349)&lt;=0.5,0,IF(AND(INDIRECT($C349&amp;"!"&amp;"$F"&amp;$D349)=0,INDIRECT($C348&amp;"!"&amp;"$G"&amp;$D348)=1),X349,INDIRECT($C349&amp;"!"&amp;"$F"&amp;$D349)))</f>
        <v>0</v>
      </c>
      <c r="AH349" cm="1">
        <f t="array" aca="1" ref="AH349" ca="1">IF(INDIRECT($C349&amp;"!"&amp;"$G"&amp;$D349)-INDIRECT($C349&amp;"!"&amp;"$F"&amp;$D349)&lt;=0.5,0,IF(OR(INDIRECT($C349&amp;"!"&amp;"$G"&amp;$D349)=1,AND(INDIRECT($C349&amp;"!"&amp;"$G"&amp;$D349)&lt;&gt;1,INDIRECT($C349&amp;"!"&amp;"$G"&amp;$D349)&gt;Calculs!AG349+0.5)),Calculs!AG349+0.5,INDIRECT($C349&amp;"!"&amp;"$G"&amp;$D349)+ROUND(AG349,0)))</f>
        <v>0</v>
      </c>
      <c r="AI349">
        <f t="shared" ca="1" si="151"/>
        <v>0</v>
      </c>
      <c r="AJ349" cm="1">
        <f t="array" aca="1" ref="AJ349" ca="1">IF(AND(AG349=INT(AG349),INDIRECT($C349&amp;"!"&amp;"$F"&amp;$D349)&lt;&gt;""),AG349+1,ROUNDUP(AG349,0))</f>
        <v>0</v>
      </c>
      <c r="AK349">
        <f t="shared" ca="1" si="152"/>
        <v>0</v>
      </c>
      <c r="AL349" t="str">
        <f t="shared" ca="1" si="153"/>
        <v>Oui</v>
      </c>
      <c r="AM349">
        <f t="shared" ca="1" si="154"/>
        <v>0</v>
      </c>
      <c r="AN349" t="str">
        <f t="shared" ca="1" si="135"/>
        <v>Oui</v>
      </c>
      <c r="AO349" t="str">
        <f t="shared" ca="1" si="155"/>
        <v/>
      </c>
    </row>
    <row r="350" spans="1:41" x14ac:dyDescent="0.25">
      <c r="A350">
        <v>348</v>
      </c>
      <c r="B350">
        <f ca="1">Data!E350</f>
        <v>1</v>
      </c>
      <c r="C350" t="s">
        <v>254</v>
      </c>
      <c r="D350">
        <v>18</v>
      </c>
      <c r="E350" t="str">
        <f t="shared" ca="1" si="137"/>
        <v>Non</v>
      </c>
      <c r="F350" t="str">
        <f ca="1">IF(Data!$D350&gt;=3,"Oui","Non")</f>
        <v>Non</v>
      </c>
      <c r="G350" s="4" t="str" cm="1">
        <f t="array" aca="1" ref="G350" ca="1">IF(OR(AND(Data!$E350=4,ISBLANK(INDIRECT($C350&amp;"!"&amp;"$D"&amp;$D350&amp;":$I"&amp;$D350))),$E350="Oui"),_xlfn.SWITCH(Informations!$E$10,"Oui",0.5,"Non",0.4,"Erreur"),"NA")</f>
        <v>NA</v>
      </c>
      <c r="H350" s="14" cm="1">
        <f t="array" aca="1" ref="H350" ca="1">_xlfn.SWITCH($G350,"NA",(INDIRECT($C350&amp;"!"&amp;"$E"&amp;$D350))-(INDIRECT($C350&amp;"!"&amp;"$D"&amp;$D350)),0.4,$G350,0.5,$G350,"Erreur","Erreur","Erreur")</f>
        <v>0</v>
      </c>
      <c r="I350" cm="1">
        <f t="array" aca="1" ref="I350" ca="1">IF($G350="NA",INDIRECT($C350&amp;"!"&amp;"$H"&amp;$D350)+INDIRECT($C350&amp;"!"&amp;"$I"&amp;$D350)+INDIRECT($C350&amp;"!"&amp;"$J"&amp;$D350),0)</f>
        <v>0</v>
      </c>
      <c r="J350" cm="1">
        <f t="array" aca="1" ref="J350" ca="1">IF($G350="NA",(INDIRECT($C350&amp;"!"&amp;"$K"&amp;$D350)),0)</f>
        <v>0</v>
      </c>
      <c r="K350" s="4">
        <f t="shared" ca="1" si="138"/>
        <v>0</v>
      </c>
      <c r="L350" s="3">
        <f t="shared" ca="1" si="139"/>
        <v>0</v>
      </c>
      <c r="M350" s="5" cm="1">
        <f t="array" aca="1" ref="M350" ca="1">IF((INDIRECT($C350&amp;"!"&amp;"$D"&amp;$D350))="",,_xlfn.IFS(INDIRECT($C350&amp;"!"&amp;"$E"&amp;$D350)&lt;(1/3),INDIRECT($C350&amp;"!"&amp;"$E"&amp;$D350)-INDIRECT($C350&amp;"!"&amp;"$D"&amp;$D350),INDIRECT($C350&amp;"!"&amp;"$E"&amp;$D350)&gt;=(1/3),Data!$H$3-(INDIRECT($C350&amp;"!"&amp;"$D"&amp;$D350))))+INDIRECT($C350&amp;"!"&amp;"$H"&amp;$D350)</f>
        <v>0</v>
      </c>
      <c r="N350" s="5">
        <f t="shared" ca="1" si="140"/>
        <v>0</v>
      </c>
      <c r="O350" s="6">
        <f t="shared" ca="1" si="141"/>
        <v>0</v>
      </c>
      <c r="P350" s="5" cm="1">
        <f t="array" aca="1" ref="P350" ca="1">IF((INDIRECT($C350&amp;"!"&amp;"$D"&amp;$D350))="",,_xlfn.IFS(INDIRECT($C350&amp;"!"&amp;"$D"&amp;$D350)&gt;(2/3),INDIRECT($C350&amp;"!"&amp;"$E"&amp;$D350)-INDIRECT($C350&amp;"!"&amp;"$D"&amp;$D350),INDIRECT($C350&amp;"!"&amp;"$D"&amp;$D350)&lt;=(2/3),INDIRECT($C350&amp;"!"&amp;"$E"&amp;$D350)-Data!$H$4))+INDIRECT($C350&amp;"!"&amp;"$J"&amp;$D350)</f>
        <v>0</v>
      </c>
      <c r="Q350" s="4">
        <f t="shared" ca="1" si="142"/>
        <v>0</v>
      </c>
      <c r="R350" s="6">
        <f t="shared" ca="1" si="143"/>
        <v>0</v>
      </c>
      <c r="S350" s="4">
        <f ca="1">IF(VLOOKUP(A350,Data!B:E,4)&gt;=2,K350,N350+Q350)</f>
        <v>0</v>
      </c>
      <c r="T350" s="4">
        <f ca="1">IF(VLOOKUP(A350,Data!B:E,4)&gt;=2,,K350-N350-Q350)</f>
        <v>0</v>
      </c>
      <c r="V350" t="str">
        <f t="shared" ca="1" si="144"/>
        <v>Non</v>
      </c>
      <c r="W350" cm="1">
        <f t="array" aca="1" ref="W350" ca="1">_xlfn.IFS(AND(INDIRECT($C350&amp;"!"&amp;"$G"&amp;$D350)-INDIRECT($C350&amp;"!"&amp;"$F"&amp;$D350)&lt;0.5,INDIRECT($C350&amp;"!"&amp;"$G"&amp;$D350)=1,INDIRECT($C351&amp;"!"&amp;"$F"&amp;$D351)=0),0,AND(INDIRECT($C349&amp;"!"&amp;"$G"&amp;$D349)-INDIRECT($C349&amp;"!"&amp;"$F"&amp;$D349)&lt;0.5,INDIRECT($C349&amp;"!"&amp;"$G"&amp;$D349)=1,INDIRECT($C350&amp;"!"&amp;"$F"&amp;$D350)=0),INDIRECT($C349&amp;"!"&amp;"$F"&amp;$D349),AND(INDIRECT($C349&amp;"!"&amp;"$G"&amp;$D349)-INDIRECT($C349&amp;"!"&amp;"$F"&amp;$D349)&lt;=0.5,INDIRECT($C349&amp;"!"&amp;"$G"&amp;$D349)=1,INDIRECT($C350&amp;"!"&amp;"$F"&amp;$D350)=0),Calculs!X349,AND(INDIRECT($C350&amp;"!"&amp;"$F"&amp;$D350)=0,INDIRECT($C349&amp;"!"&amp;"$G"&amp;$D349)=1),AH349,TRUE,INDIRECT($C350&amp;"!"&amp;"$F"&amp;$D350))</f>
        <v>0</v>
      </c>
      <c r="X350" cm="1">
        <f t="array" aca="1" ref="X350" ca="1">IF(AND(INDIRECT($C350&amp;"!"&amp;"$G"&amp;$D350)-INDIRECT($C350&amp;"!"&amp;"$F"&amp;$D350)&lt;0.5,INDIRECT($C350&amp;"!"&amp;"$G"&amp;$D350)=1,INDIRECT($C351&amp;"!"&amp;"$F"&amp;$D351)=0),0,IF(OR(INDIRECT($C350&amp;"!"&amp;"$G"&amp;$D350)=1,AND(INDIRECT($C350&amp;"!"&amp;"$G"&amp;$D350)&lt;&gt;1,INDIRECT($C350&amp;"!"&amp;"$G"&amp;$D350)&gt;Calculs!W350+0.5)),Calculs!W350+0.5,INDIRECT($C350&amp;"!"&amp;"$G"&amp;$D350)+ROUND(W350,0)))</f>
        <v>0</v>
      </c>
      <c r="Y350">
        <f t="shared" ca="1" si="145"/>
        <v>0</v>
      </c>
      <c r="Z350" cm="1">
        <f t="array" aca="1" ref="Z350" ca="1">IF(AND(W350=INT(W350),INDIRECT($C350&amp;"!"&amp;"$F"&amp;$D350)&lt;&gt;""),W350+1,ROUNDUP(W350,0))</f>
        <v>0</v>
      </c>
      <c r="AA350">
        <f t="shared" ca="1" si="146"/>
        <v>0</v>
      </c>
      <c r="AB350" t="str">
        <f t="shared" ca="1" si="147"/>
        <v>Oui</v>
      </c>
      <c r="AC350">
        <f t="shared" ca="1" si="148"/>
        <v>0</v>
      </c>
      <c r="AD350" t="str">
        <f t="shared" ca="1" si="134"/>
        <v>Oui</v>
      </c>
      <c r="AE350" t="str">
        <f t="shared" ca="1" si="149"/>
        <v/>
      </c>
      <c r="AF350" t="str">
        <f t="shared" ca="1" si="150"/>
        <v>Non</v>
      </c>
      <c r="AG350" cm="1">
        <f t="array" aca="1" ref="AG350" ca="1">IF(INDIRECT($C350&amp;"!"&amp;"$G"&amp;$D350)-INDIRECT($C350&amp;"!"&amp;"$F"&amp;$D350)&lt;=0.5,0,IF(AND(INDIRECT($C350&amp;"!"&amp;"$F"&amp;$D350)=0,INDIRECT($C349&amp;"!"&amp;"$G"&amp;$D349)=1),X350,INDIRECT($C350&amp;"!"&amp;"$F"&amp;$D350)))</f>
        <v>0</v>
      </c>
      <c r="AH350" cm="1">
        <f t="array" aca="1" ref="AH350" ca="1">IF(INDIRECT($C350&amp;"!"&amp;"$G"&amp;$D350)-INDIRECT($C350&amp;"!"&amp;"$F"&amp;$D350)&lt;=0.5,0,IF(OR(INDIRECT($C350&amp;"!"&amp;"$G"&amp;$D350)=1,AND(INDIRECT($C350&amp;"!"&amp;"$G"&amp;$D350)&lt;&gt;1,INDIRECT($C350&amp;"!"&amp;"$G"&amp;$D350)&gt;Calculs!AG350+0.5)),Calculs!AG350+0.5,INDIRECT($C350&amp;"!"&amp;"$G"&amp;$D350)+ROUND(AG350,0)))</f>
        <v>0</v>
      </c>
      <c r="AI350">
        <f t="shared" ca="1" si="151"/>
        <v>0</v>
      </c>
      <c r="AJ350" cm="1">
        <f t="array" aca="1" ref="AJ350" ca="1">IF(AND(AG350=INT(AG350),INDIRECT($C350&amp;"!"&amp;"$F"&amp;$D350)&lt;&gt;""),AG350+1,ROUNDUP(AG350,0))</f>
        <v>0</v>
      </c>
      <c r="AK350">
        <f t="shared" ca="1" si="152"/>
        <v>0</v>
      </c>
      <c r="AL350" t="str">
        <f t="shared" ca="1" si="153"/>
        <v>Oui</v>
      </c>
      <c r="AM350">
        <f t="shared" ca="1" si="154"/>
        <v>0</v>
      </c>
      <c r="AN350" t="str">
        <f t="shared" ca="1" si="135"/>
        <v>Oui</v>
      </c>
      <c r="AO350" t="str">
        <f t="shared" ca="1" si="155"/>
        <v/>
      </c>
    </row>
    <row r="351" spans="1:41" x14ac:dyDescent="0.25">
      <c r="A351">
        <v>349</v>
      </c>
      <c r="B351">
        <f ca="1">Data!E351</f>
        <v>1</v>
      </c>
      <c r="C351" t="s">
        <v>254</v>
      </c>
      <c r="D351">
        <v>19</v>
      </c>
      <c r="E351" t="str">
        <f t="shared" ca="1" si="137"/>
        <v>Non</v>
      </c>
      <c r="F351" t="str">
        <f ca="1">IF(Data!$D351&gt;=3,"Oui","Non")</f>
        <v>Non</v>
      </c>
      <c r="G351" s="4" t="str" cm="1">
        <f t="array" aca="1" ref="G351" ca="1">IF(OR(AND(Data!$E351=4,ISBLANK(INDIRECT($C351&amp;"!"&amp;"$D"&amp;$D351&amp;":$I"&amp;$D351))),$E351="Oui"),_xlfn.SWITCH(Informations!$E$10,"Oui",0.5,"Non",0.4,"Erreur"),"NA")</f>
        <v>NA</v>
      </c>
      <c r="H351" s="14" cm="1">
        <f t="array" aca="1" ref="H351" ca="1">_xlfn.SWITCH($G351,"NA",(INDIRECT($C351&amp;"!"&amp;"$E"&amp;$D351))-(INDIRECT($C351&amp;"!"&amp;"$D"&amp;$D351)),0.4,$G351,0.5,$G351,"Erreur","Erreur","Erreur")</f>
        <v>0</v>
      </c>
      <c r="I351" cm="1">
        <f t="array" aca="1" ref="I351" ca="1">IF($G351="NA",INDIRECT($C351&amp;"!"&amp;"$H"&amp;$D351)+INDIRECT($C351&amp;"!"&amp;"$I"&amp;$D351)+INDIRECT($C351&amp;"!"&amp;"$J"&amp;$D351),0)</f>
        <v>0</v>
      </c>
      <c r="J351" cm="1">
        <f t="array" aca="1" ref="J351" ca="1">IF($G351="NA",(INDIRECT($C351&amp;"!"&amp;"$K"&amp;$D351)),0)</f>
        <v>0</v>
      </c>
      <c r="K351" s="4">
        <f t="shared" ca="1" si="138"/>
        <v>0</v>
      </c>
      <c r="L351" s="3">
        <f t="shared" ca="1" si="139"/>
        <v>0</v>
      </c>
      <c r="M351" s="5" cm="1">
        <f t="array" aca="1" ref="M351" ca="1">IF((INDIRECT($C351&amp;"!"&amp;"$D"&amp;$D351))="",,_xlfn.IFS(INDIRECT($C351&amp;"!"&amp;"$E"&amp;$D351)&lt;(1/3),INDIRECT($C351&amp;"!"&amp;"$E"&amp;$D351)-INDIRECT($C351&amp;"!"&amp;"$D"&amp;$D351),INDIRECT($C351&amp;"!"&amp;"$E"&amp;$D351)&gt;=(1/3),Data!$H$3-(INDIRECT($C351&amp;"!"&amp;"$D"&amp;$D351))))+INDIRECT($C351&amp;"!"&amp;"$H"&amp;$D351)</f>
        <v>0</v>
      </c>
      <c r="N351" s="5">
        <f t="shared" ca="1" si="140"/>
        <v>0</v>
      </c>
      <c r="O351" s="6">
        <f t="shared" ca="1" si="141"/>
        <v>0</v>
      </c>
      <c r="P351" s="5" cm="1">
        <f t="array" aca="1" ref="P351" ca="1">IF((INDIRECT($C351&amp;"!"&amp;"$D"&amp;$D351))="",,_xlfn.IFS(INDIRECT($C351&amp;"!"&amp;"$D"&amp;$D351)&gt;(2/3),INDIRECT($C351&amp;"!"&amp;"$E"&amp;$D351)-INDIRECT($C351&amp;"!"&amp;"$D"&amp;$D351),INDIRECT($C351&amp;"!"&amp;"$D"&amp;$D351)&lt;=(2/3),INDIRECT($C351&amp;"!"&amp;"$E"&amp;$D351)-Data!$H$4))+INDIRECT($C351&amp;"!"&amp;"$J"&amp;$D351)</f>
        <v>0</v>
      </c>
      <c r="Q351" s="4">
        <f t="shared" ca="1" si="142"/>
        <v>0</v>
      </c>
      <c r="R351" s="6">
        <f t="shared" ca="1" si="143"/>
        <v>0</v>
      </c>
      <c r="S351" s="4">
        <f ca="1">IF(VLOOKUP(A351,Data!B:E,4)&gt;=2,K351,N351+Q351)</f>
        <v>0</v>
      </c>
      <c r="T351" s="4">
        <f ca="1">IF(VLOOKUP(A351,Data!B:E,4)&gt;=2,,K351-N351-Q351)</f>
        <v>0</v>
      </c>
      <c r="V351" t="str">
        <f t="shared" ca="1" si="144"/>
        <v>Non</v>
      </c>
      <c r="W351" cm="1">
        <f t="array" aca="1" ref="W351" ca="1">_xlfn.IFS(AND(INDIRECT($C351&amp;"!"&amp;"$G"&amp;$D351)-INDIRECT($C351&amp;"!"&amp;"$F"&amp;$D351)&lt;0.5,INDIRECT($C351&amp;"!"&amp;"$G"&amp;$D351)=1,INDIRECT($C352&amp;"!"&amp;"$F"&amp;$D352)=0),0,AND(INDIRECT($C350&amp;"!"&amp;"$G"&amp;$D350)-INDIRECT($C350&amp;"!"&amp;"$F"&amp;$D350)&lt;0.5,INDIRECT($C350&amp;"!"&amp;"$G"&amp;$D350)=1,INDIRECT($C351&amp;"!"&amp;"$F"&amp;$D351)=0),INDIRECT($C350&amp;"!"&amp;"$F"&amp;$D350),AND(INDIRECT($C350&amp;"!"&amp;"$G"&amp;$D350)-INDIRECT($C350&amp;"!"&amp;"$F"&amp;$D350)&lt;=0.5,INDIRECT($C350&amp;"!"&amp;"$G"&amp;$D350)=1,INDIRECT($C351&amp;"!"&amp;"$F"&amp;$D351)=0),Calculs!X350,AND(INDIRECT($C351&amp;"!"&amp;"$F"&amp;$D351)=0,INDIRECT($C350&amp;"!"&amp;"$G"&amp;$D350)=1),AH350,TRUE,INDIRECT($C351&amp;"!"&amp;"$F"&amp;$D351))</f>
        <v>0</v>
      </c>
      <c r="X351" cm="1">
        <f t="array" aca="1" ref="X351" ca="1">IF(AND(INDIRECT($C351&amp;"!"&amp;"$G"&amp;$D351)-INDIRECT($C351&amp;"!"&amp;"$F"&amp;$D351)&lt;0.5,INDIRECT($C351&amp;"!"&amp;"$G"&amp;$D351)=1,INDIRECT($C352&amp;"!"&amp;"$F"&amp;$D352)=0),0,IF(OR(INDIRECT($C351&amp;"!"&amp;"$G"&amp;$D351)=1,AND(INDIRECT($C351&amp;"!"&amp;"$G"&amp;$D351)&lt;&gt;1,INDIRECT($C351&amp;"!"&amp;"$G"&amp;$D351)&gt;Calculs!W351+0.5)),Calculs!W351+0.5,INDIRECT($C351&amp;"!"&amp;"$G"&amp;$D351)+ROUND(W351,0)))</f>
        <v>0</v>
      </c>
      <c r="Y351">
        <f t="shared" ca="1" si="145"/>
        <v>0</v>
      </c>
      <c r="Z351" cm="1">
        <f t="array" aca="1" ref="Z351" ca="1">IF(AND(W351=INT(W351),INDIRECT($C351&amp;"!"&amp;"$F"&amp;$D351)&lt;&gt;""),W351+1,ROUNDUP(W351,0))</f>
        <v>0</v>
      </c>
      <c r="AA351">
        <f t="shared" ca="1" si="146"/>
        <v>0</v>
      </c>
      <c r="AB351" t="str">
        <f t="shared" ca="1" si="147"/>
        <v>Oui</v>
      </c>
      <c r="AC351">
        <f t="shared" ca="1" si="148"/>
        <v>0</v>
      </c>
      <c r="AD351" t="str">
        <f t="shared" ca="1" si="134"/>
        <v>Oui</v>
      </c>
      <c r="AE351" t="str">
        <f t="shared" ca="1" si="149"/>
        <v/>
      </c>
      <c r="AF351" t="str">
        <f t="shared" ca="1" si="150"/>
        <v>Non</v>
      </c>
      <c r="AG351" cm="1">
        <f t="array" aca="1" ref="AG351" ca="1">IF(INDIRECT($C351&amp;"!"&amp;"$G"&amp;$D351)-INDIRECT($C351&amp;"!"&amp;"$F"&amp;$D351)&lt;=0.5,0,IF(AND(INDIRECT($C351&amp;"!"&amp;"$F"&amp;$D351)=0,INDIRECT($C350&amp;"!"&amp;"$G"&amp;$D350)=1),X351,INDIRECT($C351&amp;"!"&amp;"$F"&amp;$D351)))</f>
        <v>0</v>
      </c>
      <c r="AH351" cm="1">
        <f t="array" aca="1" ref="AH351" ca="1">IF(INDIRECT($C351&amp;"!"&amp;"$G"&amp;$D351)-INDIRECT($C351&amp;"!"&amp;"$F"&amp;$D351)&lt;=0.5,0,IF(OR(INDIRECT($C351&amp;"!"&amp;"$G"&amp;$D351)=1,AND(INDIRECT($C351&amp;"!"&amp;"$G"&amp;$D351)&lt;&gt;1,INDIRECT($C351&amp;"!"&amp;"$G"&amp;$D351)&gt;Calculs!AG351+0.5)),Calculs!AG351+0.5,INDIRECT($C351&amp;"!"&amp;"$G"&amp;$D351)+ROUND(AG351,0)))</f>
        <v>0</v>
      </c>
      <c r="AI351">
        <f t="shared" ca="1" si="151"/>
        <v>0</v>
      </c>
      <c r="AJ351" cm="1">
        <f t="array" aca="1" ref="AJ351" ca="1">IF(AND(AG351=INT(AG351),INDIRECT($C351&amp;"!"&amp;"$F"&amp;$D351)&lt;&gt;""),AG351+1,ROUNDUP(AG351,0))</f>
        <v>0</v>
      </c>
      <c r="AK351">
        <f t="shared" ca="1" si="152"/>
        <v>0</v>
      </c>
      <c r="AL351" t="str">
        <f t="shared" ca="1" si="153"/>
        <v>Oui</v>
      </c>
      <c r="AM351">
        <f t="shared" ca="1" si="154"/>
        <v>0</v>
      </c>
      <c r="AN351" t="str">
        <f t="shared" ca="1" si="135"/>
        <v>Oui</v>
      </c>
      <c r="AO351" t="str">
        <f t="shared" ca="1" si="155"/>
        <v/>
      </c>
    </row>
    <row r="352" spans="1:41" x14ac:dyDescent="0.25">
      <c r="A352">
        <v>350</v>
      </c>
      <c r="B352">
        <f ca="1">Data!E352</f>
        <v>2</v>
      </c>
      <c r="C352" t="s">
        <v>254</v>
      </c>
      <c r="D352">
        <v>20</v>
      </c>
      <c r="E352" t="str">
        <f t="shared" ca="1" si="137"/>
        <v>Non</v>
      </c>
      <c r="F352" t="str">
        <f ca="1">IF(Data!$D352&gt;=3,"Oui","Non")</f>
        <v>Non</v>
      </c>
      <c r="G352" s="4" t="str" cm="1">
        <f t="array" aca="1" ref="G352" ca="1">IF(OR(AND(Data!$E352=4,ISBLANK(INDIRECT($C352&amp;"!"&amp;"$D"&amp;$D352&amp;":$I"&amp;$D352))),$E352="Oui"),_xlfn.SWITCH(Informations!$E$10,"Oui",0.5,"Non",0.4,"Erreur"),"NA")</f>
        <v>NA</v>
      </c>
      <c r="H352" s="14" cm="1">
        <f t="array" aca="1" ref="H352" ca="1">_xlfn.SWITCH($G352,"NA",(INDIRECT($C352&amp;"!"&amp;"$E"&amp;$D352))-(INDIRECT($C352&amp;"!"&amp;"$D"&amp;$D352)),0.4,$G352,0.5,$G352,"Erreur","Erreur","Erreur")</f>
        <v>0</v>
      </c>
      <c r="I352" cm="1">
        <f t="array" aca="1" ref="I352" ca="1">IF($G352="NA",INDIRECT($C352&amp;"!"&amp;"$H"&amp;$D352)+INDIRECT($C352&amp;"!"&amp;"$I"&amp;$D352)+INDIRECT($C352&amp;"!"&amp;"$J"&amp;$D352),0)</f>
        <v>0</v>
      </c>
      <c r="J352" cm="1">
        <f t="array" aca="1" ref="J352" ca="1">IF($G352="NA",(INDIRECT($C352&amp;"!"&amp;"$K"&amp;$D352)),0)</f>
        <v>0</v>
      </c>
      <c r="K352" s="4">
        <f t="shared" ca="1" si="138"/>
        <v>0</v>
      </c>
      <c r="L352" s="3">
        <f t="shared" ca="1" si="139"/>
        <v>0</v>
      </c>
      <c r="M352" s="5" cm="1">
        <f t="array" aca="1" ref="M352" ca="1">IF((INDIRECT($C352&amp;"!"&amp;"$D"&amp;$D352))="",,_xlfn.IFS(INDIRECT($C352&amp;"!"&amp;"$E"&amp;$D352)&lt;(1/3),INDIRECT($C352&amp;"!"&amp;"$E"&amp;$D352)-INDIRECT($C352&amp;"!"&amp;"$D"&amp;$D352),INDIRECT($C352&amp;"!"&amp;"$E"&amp;$D352)&gt;=(1/3),Data!$H$3-(INDIRECT($C352&amp;"!"&amp;"$D"&amp;$D352))))+INDIRECT($C352&amp;"!"&amp;"$H"&amp;$D352)</f>
        <v>0</v>
      </c>
      <c r="N352" s="5">
        <f t="shared" ca="1" si="140"/>
        <v>0</v>
      </c>
      <c r="O352" s="6">
        <f t="shared" ca="1" si="141"/>
        <v>0</v>
      </c>
      <c r="P352" s="5" cm="1">
        <f t="array" aca="1" ref="P352" ca="1">IF((INDIRECT($C352&amp;"!"&amp;"$D"&amp;$D352))="",,_xlfn.IFS(INDIRECT($C352&amp;"!"&amp;"$D"&amp;$D352)&gt;(2/3),INDIRECT($C352&amp;"!"&amp;"$E"&amp;$D352)-INDIRECT($C352&amp;"!"&amp;"$D"&amp;$D352),INDIRECT($C352&amp;"!"&amp;"$D"&amp;$D352)&lt;=(2/3),INDIRECT($C352&amp;"!"&amp;"$E"&amp;$D352)-Data!$H$4))+INDIRECT($C352&amp;"!"&amp;"$J"&amp;$D352)</f>
        <v>0</v>
      </c>
      <c r="Q352" s="4">
        <f t="shared" ca="1" si="142"/>
        <v>0</v>
      </c>
      <c r="R352" s="6">
        <f t="shared" ca="1" si="143"/>
        <v>0</v>
      </c>
      <c r="S352" s="4">
        <f ca="1">IF(VLOOKUP(A352,Data!B:E,4)&gt;=2,K352,N352+Q352)</f>
        <v>0</v>
      </c>
      <c r="T352" s="4">
        <f ca="1">IF(VLOOKUP(A352,Data!B:E,4)&gt;=2,,K352-N352-Q352)</f>
        <v>0</v>
      </c>
      <c r="V352" t="str">
        <f t="shared" ca="1" si="144"/>
        <v>Non</v>
      </c>
      <c r="W352" cm="1">
        <f t="array" aca="1" ref="W352" ca="1">_xlfn.IFS(AND(INDIRECT($C352&amp;"!"&amp;"$G"&amp;$D352)-INDIRECT($C352&amp;"!"&amp;"$F"&amp;$D352)&lt;0.5,INDIRECT($C352&amp;"!"&amp;"$G"&amp;$D352)=1,INDIRECT($C353&amp;"!"&amp;"$F"&amp;$D353)=0),0,AND(INDIRECT($C351&amp;"!"&amp;"$G"&amp;$D351)-INDIRECT($C351&amp;"!"&amp;"$F"&amp;$D351)&lt;0.5,INDIRECT($C351&amp;"!"&amp;"$G"&amp;$D351)=1,INDIRECT($C352&amp;"!"&amp;"$F"&amp;$D352)=0),INDIRECT($C351&amp;"!"&amp;"$F"&amp;$D351),AND(INDIRECT($C351&amp;"!"&amp;"$G"&amp;$D351)-INDIRECT($C351&amp;"!"&amp;"$F"&amp;$D351)&lt;=0.5,INDIRECT($C351&amp;"!"&amp;"$G"&amp;$D351)=1,INDIRECT($C352&amp;"!"&amp;"$F"&amp;$D352)=0),Calculs!X351,AND(INDIRECT($C352&amp;"!"&amp;"$F"&amp;$D352)=0,INDIRECT($C351&amp;"!"&amp;"$G"&amp;$D351)=1),AH351,TRUE,INDIRECT($C352&amp;"!"&amp;"$F"&amp;$D352))</f>
        <v>0</v>
      </c>
      <c r="X352" cm="1">
        <f t="array" aca="1" ref="X352" ca="1">IF(AND(INDIRECT($C352&amp;"!"&amp;"$G"&amp;$D352)-INDIRECT($C352&amp;"!"&amp;"$F"&amp;$D352)&lt;0.5,INDIRECT($C352&amp;"!"&amp;"$G"&amp;$D352)=1,INDIRECT($C353&amp;"!"&amp;"$F"&amp;$D353)=0),0,IF(OR(INDIRECT($C352&amp;"!"&amp;"$G"&amp;$D352)=1,AND(INDIRECT($C352&amp;"!"&amp;"$G"&amp;$D352)&lt;&gt;1,INDIRECT($C352&amp;"!"&amp;"$G"&amp;$D352)&gt;Calculs!W352+0.5)),Calculs!W352+0.5,INDIRECT($C352&amp;"!"&amp;"$G"&amp;$D352)+ROUND(W352,0)))</f>
        <v>0</v>
      </c>
      <c r="Y352">
        <f t="shared" ca="1" si="145"/>
        <v>0</v>
      </c>
      <c r="Z352" cm="1">
        <f t="array" aca="1" ref="Z352" ca="1">IF(AND(W352=INT(W352),INDIRECT($C352&amp;"!"&amp;"$F"&amp;$D352)&lt;&gt;""),W352+1,ROUNDUP(W352,0))</f>
        <v>0</v>
      </c>
      <c r="AA352">
        <f t="shared" ca="1" si="146"/>
        <v>0</v>
      </c>
      <c r="AB352" t="str">
        <f t="shared" ca="1" si="147"/>
        <v>Oui</v>
      </c>
      <c r="AC352">
        <f t="shared" ca="1" si="148"/>
        <v>0</v>
      </c>
      <c r="AD352" t="str">
        <f t="shared" ca="1" si="134"/>
        <v>Oui</v>
      </c>
      <c r="AE352" t="str">
        <f t="shared" ca="1" si="149"/>
        <v/>
      </c>
      <c r="AF352" t="str">
        <f t="shared" ca="1" si="150"/>
        <v>Non</v>
      </c>
      <c r="AG352" cm="1">
        <f t="array" aca="1" ref="AG352" ca="1">IF(INDIRECT($C352&amp;"!"&amp;"$G"&amp;$D352)-INDIRECT($C352&amp;"!"&amp;"$F"&amp;$D352)&lt;=0.5,0,IF(AND(INDIRECT($C352&amp;"!"&amp;"$F"&amp;$D352)=0,INDIRECT($C351&amp;"!"&amp;"$G"&amp;$D351)=1),X352,INDIRECT($C352&amp;"!"&amp;"$F"&amp;$D352)))</f>
        <v>0</v>
      </c>
      <c r="AH352" cm="1">
        <f t="array" aca="1" ref="AH352" ca="1">IF(INDIRECT($C352&amp;"!"&amp;"$G"&amp;$D352)-INDIRECT($C352&amp;"!"&amp;"$F"&amp;$D352)&lt;=0.5,0,IF(OR(INDIRECT($C352&amp;"!"&amp;"$G"&amp;$D352)=1,AND(INDIRECT($C352&amp;"!"&amp;"$G"&amp;$D352)&lt;&gt;1,INDIRECT($C352&amp;"!"&amp;"$G"&amp;$D352)&gt;Calculs!AG352+0.5)),Calculs!AG352+0.5,INDIRECT($C352&amp;"!"&amp;"$G"&amp;$D352)+ROUND(AG352,0)))</f>
        <v>0</v>
      </c>
      <c r="AI352">
        <f t="shared" ca="1" si="151"/>
        <v>0</v>
      </c>
      <c r="AJ352" cm="1">
        <f t="array" aca="1" ref="AJ352" ca="1">IF(AND(AG352=INT(AG352),INDIRECT($C352&amp;"!"&amp;"$F"&amp;$D352)&lt;&gt;""),AG352+1,ROUNDUP(AG352,0))</f>
        <v>0</v>
      </c>
      <c r="AK352">
        <f t="shared" ca="1" si="152"/>
        <v>0</v>
      </c>
      <c r="AL352" t="str">
        <f t="shared" ca="1" si="153"/>
        <v>Oui</v>
      </c>
      <c r="AM352">
        <f t="shared" ca="1" si="154"/>
        <v>0</v>
      </c>
      <c r="AN352" t="str">
        <f t="shared" ca="1" si="135"/>
        <v>Oui</v>
      </c>
      <c r="AO352" t="str">
        <f t="shared" ca="1" si="155"/>
        <v/>
      </c>
    </row>
    <row r="353" spans="1:41" x14ac:dyDescent="0.25">
      <c r="A353">
        <v>351</v>
      </c>
      <c r="B353">
        <f ca="1">Data!E353</f>
        <v>3</v>
      </c>
      <c r="C353" t="s">
        <v>254</v>
      </c>
      <c r="D353">
        <v>21</v>
      </c>
      <c r="E353" t="str">
        <f t="shared" ca="1" si="137"/>
        <v>Non</v>
      </c>
      <c r="F353" t="str">
        <f ca="1">IF(Data!$D353&gt;=3,"Oui","Non")</f>
        <v>Non</v>
      </c>
      <c r="G353" s="4" t="str" cm="1">
        <f t="array" aca="1" ref="G353" ca="1">IF(OR(AND(Data!$E353=4,ISBLANK(INDIRECT($C353&amp;"!"&amp;"$D"&amp;$D353&amp;":$I"&amp;$D353))),$E353="Oui"),_xlfn.SWITCH(Informations!$E$10,"Oui",0.5,"Non",0.4,"Erreur"),"NA")</f>
        <v>NA</v>
      </c>
      <c r="H353" s="14" cm="1">
        <f t="array" aca="1" ref="H353" ca="1">_xlfn.SWITCH($G353,"NA",(INDIRECT($C353&amp;"!"&amp;"$E"&amp;$D353))-(INDIRECT($C353&amp;"!"&amp;"$D"&amp;$D353)),0.4,$G353,0.5,$G353,"Erreur","Erreur","Erreur")</f>
        <v>0</v>
      </c>
      <c r="I353" cm="1">
        <f t="array" aca="1" ref="I353" ca="1">IF($G353="NA",INDIRECT($C353&amp;"!"&amp;"$H"&amp;$D353)+INDIRECT($C353&amp;"!"&amp;"$I"&amp;$D353)+INDIRECT($C353&amp;"!"&amp;"$J"&amp;$D353),0)</f>
        <v>0</v>
      </c>
      <c r="J353" cm="1">
        <f t="array" aca="1" ref="J353" ca="1">IF($G353="NA",(INDIRECT($C353&amp;"!"&amp;"$K"&amp;$D353)),0)</f>
        <v>0</v>
      </c>
      <c r="K353" s="4">
        <f t="shared" ca="1" si="138"/>
        <v>0</v>
      </c>
      <c r="L353" s="3">
        <f t="shared" ca="1" si="139"/>
        <v>0</v>
      </c>
      <c r="M353" s="5" cm="1">
        <f t="array" aca="1" ref="M353" ca="1">IF((INDIRECT($C353&amp;"!"&amp;"$D"&amp;$D353))="",,_xlfn.IFS(INDIRECT($C353&amp;"!"&amp;"$E"&amp;$D353)&lt;(1/3),INDIRECT($C353&amp;"!"&amp;"$E"&amp;$D353)-INDIRECT($C353&amp;"!"&amp;"$D"&amp;$D353),INDIRECT($C353&amp;"!"&amp;"$E"&amp;$D353)&gt;=(1/3),Data!$H$3-(INDIRECT($C353&amp;"!"&amp;"$D"&amp;$D353))))+INDIRECT($C353&amp;"!"&amp;"$H"&amp;$D353)</f>
        <v>0</v>
      </c>
      <c r="N353" s="5">
        <f t="shared" ca="1" si="140"/>
        <v>0</v>
      </c>
      <c r="O353" s="6">
        <f t="shared" ca="1" si="141"/>
        <v>0</v>
      </c>
      <c r="P353" s="5" cm="1">
        <f t="array" aca="1" ref="P353" ca="1">IF((INDIRECT($C353&amp;"!"&amp;"$D"&amp;$D353))="",,_xlfn.IFS(INDIRECT($C353&amp;"!"&amp;"$D"&amp;$D353)&gt;(2/3),INDIRECT($C353&amp;"!"&amp;"$E"&amp;$D353)-INDIRECT($C353&amp;"!"&amp;"$D"&amp;$D353),INDIRECT($C353&amp;"!"&amp;"$D"&amp;$D353)&lt;=(2/3),INDIRECT($C353&amp;"!"&amp;"$E"&amp;$D353)-Data!$H$4))+INDIRECT($C353&amp;"!"&amp;"$J"&amp;$D353)</f>
        <v>0</v>
      </c>
      <c r="Q353" s="4">
        <f t="shared" ca="1" si="142"/>
        <v>0</v>
      </c>
      <c r="R353" s="6">
        <f t="shared" ca="1" si="143"/>
        <v>0</v>
      </c>
      <c r="S353" s="4">
        <f ca="1">IF(VLOOKUP(A353,Data!B:E,4)&gt;=2,K353,N353+Q353)</f>
        <v>0</v>
      </c>
      <c r="T353" s="4">
        <f ca="1">IF(VLOOKUP(A353,Data!B:E,4)&gt;=2,,K353-N353-Q353)</f>
        <v>0</v>
      </c>
      <c r="V353" t="str">
        <f t="shared" ca="1" si="144"/>
        <v>Non</v>
      </c>
      <c r="W353" cm="1">
        <f t="array" aca="1" ref="W353" ca="1">_xlfn.IFS(AND(INDIRECT($C353&amp;"!"&amp;"$G"&amp;$D353)-INDIRECT($C353&amp;"!"&amp;"$F"&amp;$D353)&lt;0.5,INDIRECT($C353&amp;"!"&amp;"$G"&amp;$D353)=1,INDIRECT($C354&amp;"!"&amp;"$F"&amp;$D354)=0),0,AND(INDIRECT($C352&amp;"!"&amp;"$G"&amp;$D352)-INDIRECT($C352&amp;"!"&amp;"$F"&amp;$D352)&lt;0.5,INDIRECT($C352&amp;"!"&amp;"$G"&amp;$D352)=1,INDIRECT($C353&amp;"!"&amp;"$F"&amp;$D353)=0),INDIRECT($C352&amp;"!"&amp;"$F"&amp;$D352),AND(INDIRECT($C352&amp;"!"&amp;"$G"&amp;$D352)-INDIRECT($C352&amp;"!"&amp;"$F"&amp;$D352)&lt;=0.5,INDIRECT($C352&amp;"!"&amp;"$G"&amp;$D352)=1,INDIRECT($C353&amp;"!"&amp;"$F"&amp;$D353)=0),Calculs!X352,AND(INDIRECT($C353&amp;"!"&amp;"$F"&amp;$D353)=0,INDIRECT($C352&amp;"!"&amp;"$G"&amp;$D352)=1),AH352,TRUE,INDIRECT($C353&amp;"!"&amp;"$F"&amp;$D353))</f>
        <v>0</v>
      </c>
      <c r="X353" cm="1">
        <f t="array" aca="1" ref="X353" ca="1">IF(AND(INDIRECT($C353&amp;"!"&amp;"$G"&amp;$D353)-INDIRECT($C353&amp;"!"&amp;"$F"&amp;$D353)&lt;0.5,INDIRECT($C353&amp;"!"&amp;"$G"&amp;$D353)=1,INDIRECT($C354&amp;"!"&amp;"$F"&amp;$D354)=0),0,IF(OR(INDIRECT($C353&amp;"!"&amp;"$G"&amp;$D353)=1,AND(INDIRECT($C353&amp;"!"&amp;"$G"&amp;$D353)&lt;&gt;1,INDIRECT($C353&amp;"!"&amp;"$G"&amp;$D353)&gt;Calculs!W353+0.5)),Calculs!W353+0.5,INDIRECT($C353&amp;"!"&amp;"$G"&amp;$D353)+ROUND(W353,0)))</f>
        <v>0</v>
      </c>
      <c r="Y353">
        <f t="shared" ca="1" si="145"/>
        <v>0</v>
      </c>
      <c r="Z353" cm="1">
        <f t="array" aca="1" ref="Z353" ca="1">IF(AND(W353=INT(W353),INDIRECT($C353&amp;"!"&amp;"$F"&amp;$D353)&lt;&gt;""),W353+1,ROUNDUP(W353,0))</f>
        <v>0</v>
      </c>
      <c r="AA353">
        <f t="shared" ca="1" si="146"/>
        <v>0</v>
      </c>
      <c r="AB353" t="str">
        <f t="shared" ca="1" si="147"/>
        <v>Oui</v>
      </c>
      <c r="AC353">
        <f t="shared" ca="1" si="148"/>
        <v>0</v>
      </c>
      <c r="AD353" t="str">
        <f t="shared" ca="1" si="134"/>
        <v>Oui</v>
      </c>
      <c r="AE353" t="str">
        <f t="shared" ca="1" si="149"/>
        <v/>
      </c>
      <c r="AF353" t="str">
        <f t="shared" ca="1" si="150"/>
        <v>Non</v>
      </c>
      <c r="AG353" cm="1">
        <f t="array" aca="1" ref="AG353" ca="1">IF(INDIRECT($C353&amp;"!"&amp;"$G"&amp;$D353)-INDIRECT($C353&amp;"!"&amp;"$F"&amp;$D353)&lt;=0.5,0,IF(AND(INDIRECT($C353&amp;"!"&amp;"$F"&amp;$D353)=0,INDIRECT($C352&amp;"!"&amp;"$G"&amp;$D352)=1),X353,INDIRECT($C353&amp;"!"&amp;"$F"&amp;$D353)))</f>
        <v>0</v>
      </c>
      <c r="AH353" cm="1">
        <f t="array" aca="1" ref="AH353" ca="1">IF(INDIRECT($C353&amp;"!"&amp;"$G"&amp;$D353)-INDIRECT($C353&amp;"!"&amp;"$F"&amp;$D353)&lt;=0.5,0,IF(OR(INDIRECT($C353&amp;"!"&amp;"$G"&amp;$D353)=1,AND(INDIRECT($C353&amp;"!"&amp;"$G"&amp;$D353)&lt;&gt;1,INDIRECT($C353&amp;"!"&amp;"$G"&amp;$D353)&gt;Calculs!AG353+0.5)),Calculs!AG353+0.5,INDIRECT($C353&amp;"!"&amp;"$G"&amp;$D353)+ROUND(AG353,0)))</f>
        <v>0</v>
      </c>
      <c r="AI353">
        <f t="shared" ca="1" si="151"/>
        <v>0</v>
      </c>
      <c r="AJ353" cm="1">
        <f t="array" aca="1" ref="AJ353" ca="1">IF(AND(AG353=INT(AG353),INDIRECT($C353&amp;"!"&amp;"$F"&amp;$D353)&lt;&gt;""),AG353+1,ROUNDUP(AG353,0))</f>
        <v>0</v>
      </c>
      <c r="AK353">
        <f t="shared" ca="1" si="152"/>
        <v>0</v>
      </c>
      <c r="AL353" t="str">
        <f t="shared" ca="1" si="153"/>
        <v>Oui</v>
      </c>
      <c r="AM353">
        <f t="shared" ca="1" si="154"/>
        <v>0</v>
      </c>
      <c r="AN353" t="str">
        <f t="shared" ca="1" si="135"/>
        <v>Oui</v>
      </c>
      <c r="AO353" t="str">
        <f t="shared" ca="1" si="155"/>
        <v/>
      </c>
    </row>
    <row r="354" spans="1:41" x14ac:dyDescent="0.25">
      <c r="A354">
        <v>352</v>
      </c>
      <c r="B354">
        <f ca="1">Data!E354</f>
        <v>1</v>
      </c>
      <c r="C354" t="s">
        <v>254</v>
      </c>
      <c r="D354">
        <v>22</v>
      </c>
      <c r="E354" t="str">
        <f t="shared" ca="1" si="137"/>
        <v>Non</v>
      </c>
      <c r="F354" t="str">
        <f ca="1">IF(Data!$D354&gt;=3,"Oui","Non")</f>
        <v>Non</v>
      </c>
      <c r="G354" s="4" t="str" cm="1">
        <f t="array" aca="1" ref="G354" ca="1">IF(OR(AND(Data!$E354=4,ISBLANK(INDIRECT($C354&amp;"!"&amp;"$D"&amp;$D354&amp;":$I"&amp;$D354))),$E354="Oui"),_xlfn.SWITCH(Informations!$E$10,"Oui",0.5,"Non",0.4,"Erreur"),"NA")</f>
        <v>NA</v>
      </c>
      <c r="H354" s="14" cm="1">
        <f t="array" aca="1" ref="H354" ca="1">_xlfn.SWITCH($G354,"NA",(INDIRECT($C354&amp;"!"&amp;"$E"&amp;$D354))-(INDIRECT($C354&amp;"!"&amp;"$D"&amp;$D354)),0.4,$G354,0.5,$G354,"Erreur","Erreur","Erreur")</f>
        <v>0</v>
      </c>
      <c r="I354" cm="1">
        <f t="array" aca="1" ref="I354" ca="1">IF($G354="NA",INDIRECT($C354&amp;"!"&amp;"$H"&amp;$D354)+INDIRECT($C354&amp;"!"&amp;"$I"&amp;$D354)+INDIRECT($C354&amp;"!"&amp;"$J"&amp;$D354),0)</f>
        <v>0</v>
      </c>
      <c r="J354" cm="1">
        <f t="array" aca="1" ref="J354" ca="1">IF($G354="NA",(INDIRECT($C354&amp;"!"&amp;"$K"&amp;$D354)),0)</f>
        <v>0</v>
      </c>
      <c r="K354" s="4">
        <f t="shared" ca="1" si="138"/>
        <v>0</v>
      </c>
      <c r="L354" s="3">
        <f t="shared" ca="1" si="139"/>
        <v>0</v>
      </c>
      <c r="M354" s="5" cm="1">
        <f t="array" aca="1" ref="M354" ca="1">IF((INDIRECT($C354&amp;"!"&amp;"$D"&amp;$D354))="",,_xlfn.IFS(INDIRECT($C354&amp;"!"&amp;"$E"&amp;$D354)&lt;(1/3),INDIRECT($C354&amp;"!"&amp;"$E"&amp;$D354)-INDIRECT($C354&amp;"!"&amp;"$D"&amp;$D354),INDIRECT($C354&amp;"!"&amp;"$E"&amp;$D354)&gt;=(1/3),Data!$H$3-(INDIRECT($C354&amp;"!"&amp;"$D"&amp;$D354))))+INDIRECT($C354&amp;"!"&amp;"$H"&amp;$D354)</f>
        <v>0</v>
      </c>
      <c r="N354" s="5">
        <f t="shared" ca="1" si="140"/>
        <v>0</v>
      </c>
      <c r="O354" s="6">
        <f t="shared" ca="1" si="141"/>
        <v>0</v>
      </c>
      <c r="P354" s="5" cm="1">
        <f t="array" aca="1" ref="P354" ca="1">IF((INDIRECT($C354&amp;"!"&amp;"$D"&amp;$D354))="",,_xlfn.IFS(INDIRECT($C354&amp;"!"&amp;"$D"&amp;$D354)&gt;(2/3),INDIRECT($C354&amp;"!"&amp;"$E"&amp;$D354)-INDIRECT($C354&amp;"!"&amp;"$D"&amp;$D354),INDIRECT($C354&amp;"!"&amp;"$D"&amp;$D354)&lt;=(2/3),INDIRECT($C354&amp;"!"&amp;"$E"&amp;$D354)-Data!$H$4))+INDIRECT($C354&amp;"!"&amp;"$J"&amp;$D354)</f>
        <v>0</v>
      </c>
      <c r="Q354" s="4">
        <f t="shared" ca="1" si="142"/>
        <v>0</v>
      </c>
      <c r="R354" s="6">
        <f t="shared" ca="1" si="143"/>
        <v>0</v>
      </c>
      <c r="S354" s="4">
        <f ca="1">IF(VLOOKUP(A354,Data!B:E,4)&gt;=2,K354,N354+Q354)</f>
        <v>0</v>
      </c>
      <c r="T354" s="4">
        <f ca="1">IF(VLOOKUP(A354,Data!B:E,4)&gt;=2,,K354-N354-Q354)</f>
        <v>0</v>
      </c>
      <c r="V354" t="str">
        <f t="shared" ca="1" si="144"/>
        <v>Non</v>
      </c>
      <c r="W354" cm="1">
        <f t="array" aca="1" ref="W354" ca="1">_xlfn.IFS(AND(INDIRECT($C354&amp;"!"&amp;"$G"&amp;$D354)-INDIRECT($C354&amp;"!"&amp;"$F"&amp;$D354)&lt;0.5,INDIRECT($C354&amp;"!"&amp;"$G"&amp;$D354)=1,INDIRECT($C355&amp;"!"&amp;"$F"&amp;$D355)=0),0,AND(INDIRECT($C353&amp;"!"&amp;"$G"&amp;$D353)-INDIRECT($C353&amp;"!"&amp;"$F"&amp;$D353)&lt;0.5,INDIRECT($C353&amp;"!"&amp;"$G"&amp;$D353)=1,INDIRECT($C354&amp;"!"&amp;"$F"&amp;$D354)=0),INDIRECT($C353&amp;"!"&amp;"$F"&amp;$D353),AND(INDIRECT($C353&amp;"!"&amp;"$G"&amp;$D353)-INDIRECT($C353&amp;"!"&amp;"$F"&amp;$D353)&lt;=0.5,INDIRECT($C353&amp;"!"&amp;"$G"&amp;$D353)=1,INDIRECT($C354&amp;"!"&amp;"$F"&amp;$D354)=0),Calculs!X353,AND(INDIRECT($C354&amp;"!"&amp;"$F"&amp;$D354)=0,INDIRECT($C353&amp;"!"&amp;"$G"&amp;$D353)=1),AH353,TRUE,INDIRECT($C354&amp;"!"&amp;"$F"&amp;$D354))</f>
        <v>0</v>
      </c>
      <c r="X354" cm="1">
        <f t="array" aca="1" ref="X354" ca="1">IF(AND(INDIRECT($C354&amp;"!"&amp;"$G"&amp;$D354)-INDIRECT($C354&amp;"!"&amp;"$F"&amp;$D354)&lt;0.5,INDIRECT($C354&amp;"!"&amp;"$G"&amp;$D354)=1,INDIRECT($C355&amp;"!"&amp;"$F"&amp;$D355)=0),0,IF(OR(INDIRECT($C354&amp;"!"&amp;"$G"&amp;$D354)=1,AND(INDIRECT($C354&amp;"!"&amp;"$G"&amp;$D354)&lt;&gt;1,INDIRECT($C354&amp;"!"&amp;"$G"&amp;$D354)&gt;Calculs!W354+0.5)),Calculs!W354+0.5,INDIRECT($C354&amp;"!"&amp;"$G"&amp;$D354)+ROUND(W354,0)))</f>
        <v>0</v>
      </c>
      <c r="Y354">
        <f t="shared" ca="1" si="145"/>
        <v>0</v>
      </c>
      <c r="Z354" cm="1">
        <f t="array" aca="1" ref="Z354" ca="1">IF(AND(W354=INT(W354),INDIRECT($C354&amp;"!"&amp;"$F"&amp;$D354)&lt;&gt;""),W354+1,ROUNDUP(W354,0))</f>
        <v>0</v>
      </c>
      <c r="AA354">
        <f t="shared" ca="1" si="146"/>
        <v>0</v>
      </c>
      <c r="AB354" t="str">
        <f t="shared" ca="1" si="147"/>
        <v>Oui</v>
      </c>
      <c r="AC354">
        <f t="shared" ca="1" si="148"/>
        <v>0</v>
      </c>
      <c r="AD354" t="str">
        <f t="shared" ca="1" si="134"/>
        <v>Oui</v>
      </c>
      <c r="AE354" t="str">
        <f t="shared" ca="1" si="149"/>
        <v/>
      </c>
      <c r="AF354" t="str">
        <f t="shared" ca="1" si="150"/>
        <v>Non</v>
      </c>
      <c r="AG354" cm="1">
        <f t="array" aca="1" ref="AG354" ca="1">IF(INDIRECT($C354&amp;"!"&amp;"$G"&amp;$D354)-INDIRECT($C354&amp;"!"&amp;"$F"&amp;$D354)&lt;=0.5,0,IF(AND(INDIRECT($C354&amp;"!"&amp;"$F"&amp;$D354)=0,INDIRECT($C353&amp;"!"&amp;"$G"&amp;$D353)=1),X354,INDIRECT($C354&amp;"!"&amp;"$F"&amp;$D354)))</f>
        <v>0</v>
      </c>
      <c r="AH354" cm="1">
        <f t="array" aca="1" ref="AH354" ca="1">IF(INDIRECT($C354&amp;"!"&amp;"$G"&amp;$D354)-INDIRECT($C354&amp;"!"&amp;"$F"&amp;$D354)&lt;=0.5,0,IF(OR(INDIRECT($C354&amp;"!"&amp;"$G"&amp;$D354)=1,AND(INDIRECT($C354&amp;"!"&amp;"$G"&amp;$D354)&lt;&gt;1,INDIRECT($C354&amp;"!"&amp;"$G"&amp;$D354)&gt;Calculs!AG354+0.5)),Calculs!AG354+0.5,INDIRECT($C354&amp;"!"&amp;"$G"&amp;$D354)+ROUND(AG354,0)))</f>
        <v>0</v>
      </c>
      <c r="AI354">
        <f t="shared" ca="1" si="151"/>
        <v>0</v>
      </c>
      <c r="AJ354" cm="1">
        <f t="array" aca="1" ref="AJ354" ca="1">IF(AND(AG354=INT(AG354),INDIRECT($C354&amp;"!"&amp;"$F"&amp;$D354)&lt;&gt;""),AG354+1,ROUNDUP(AG354,0))</f>
        <v>0</v>
      </c>
      <c r="AK354">
        <f t="shared" ca="1" si="152"/>
        <v>0</v>
      </c>
      <c r="AL354" t="str">
        <f t="shared" ca="1" si="153"/>
        <v>Oui</v>
      </c>
      <c r="AM354">
        <f t="shared" ca="1" si="154"/>
        <v>0</v>
      </c>
      <c r="AN354" t="str">
        <f t="shared" ca="1" si="135"/>
        <v>Oui</v>
      </c>
      <c r="AO354" t="str">
        <f t="shared" ca="1" si="155"/>
        <v/>
      </c>
    </row>
    <row r="355" spans="1:41" x14ac:dyDescent="0.25">
      <c r="A355">
        <v>353</v>
      </c>
      <c r="B355">
        <f ca="1">Data!E355</f>
        <v>1</v>
      </c>
      <c r="C355" t="s">
        <v>254</v>
      </c>
      <c r="D355">
        <v>23</v>
      </c>
      <c r="E355" t="str">
        <f t="shared" ca="1" si="137"/>
        <v>Non</v>
      </c>
      <c r="F355" t="str">
        <f ca="1">IF(Data!$D355&gt;=3,"Oui","Non")</f>
        <v>Non</v>
      </c>
      <c r="G355" s="4" t="str" cm="1">
        <f t="array" aca="1" ref="G355" ca="1">IF(OR(AND(Data!$E355=4,ISBLANK(INDIRECT($C355&amp;"!"&amp;"$D"&amp;$D355&amp;":$I"&amp;$D355))),$E355="Oui"),_xlfn.SWITCH(Informations!$E$10,"Oui",0.5,"Non",0.4,"Erreur"),"NA")</f>
        <v>NA</v>
      </c>
      <c r="H355" s="14" cm="1">
        <f t="array" aca="1" ref="H355" ca="1">_xlfn.SWITCH($G355,"NA",(INDIRECT($C355&amp;"!"&amp;"$E"&amp;$D355))-(INDIRECT($C355&amp;"!"&amp;"$D"&amp;$D355)),0.4,$G355,0.5,$G355,"Erreur","Erreur","Erreur")</f>
        <v>0</v>
      </c>
      <c r="I355" cm="1">
        <f t="array" aca="1" ref="I355" ca="1">IF($G355="NA",INDIRECT($C355&amp;"!"&amp;"$H"&amp;$D355)+INDIRECT($C355&amp;"!"&amp;"$I"&amp;$D355)+INDIRECT($C355&amp;"!"&amp;"$J"&amp;$D355),0)</f>
        <v>0</v>
      </c>
      <c r="J355" cm="1">
        <f t="array" aca="1" ref="J355" ca="1">IF($G355="NA",(INDIRECT($C355&amp;"!"&amp;"$K"&amp;$D355)),0)</f>
        <v>0</v>
      </c>
      <c r="K355" s="4">
        <f t="shared" ca="1" si="138"/>
        <v>0</v>
      </c>
      <c r="L355" s="3">
        <f t="shared" ca="1" si="139"/>
        <v>0</v>
      </c>
      <c r="M355" s="5" cm="1">
        <f t="array" aca="1" ref="M355" ca="1">IF((INDIRECT($C355&amp;"!"&amp;"$D"&amp;$D355))="",,_xlfn.IFS(INDIRECT($C355&amp;"!"&amp;"$E"&amp;$D355)&lt;(1/3),INDIRECT($C355&amp;"!"&amp;"$E"&amp;$D355)-INDIRECT($C355&amp;"!"&amp;"$D"&amp;$D355),INDIRECT($C355&amp;"!"&amp;"$E"&amp;$D355)&gt;=(1/3),Data!$H$3-(INDIRECT($C355&amp;"!"&amp;"$D"&amp;$D355))))+INDIRECT($C355&amp;"!"&amp;"$H"&amp;$D355)</f>
        <v>0</v>
      </c>
      <c r="N355" s="5">
        <f t="shared" ca="1" si="140"/>
        <v>0</v>
      </c>
      <c r="O355" s="6">
        <f t="shared" ca="1" si="141"/>
        <v>0</v>
      </c>
      <c r="P355" s="5" cm="1">
        <f t="array" aca="1" ref="P355" ca="1">IF((INDIRECT($C355&amp;"!"&amp;"$D"&amp;$D355))="",,_xlfn.IFS(INDIRECT($C355&amp;"!"&amp;"$D"&amp;$D355)&gt;(2/3),INDIRECT($C355&amp;"!"&amp;"$E"&amp;$D355)-INDIRECT($C355&amp;"!"&amp;"$D"&amp;$D355),INDIRECT($C355&amp;"!"&amp;"$D"&amp;$D355)&lt;=(2/3),INDIRECT($C355&amp;"!"&amp;"$E"&amp;$D355)-Data!$H$4))+INDIRECT($C355&amp;"!"&amp;"$J"&amp;$D355)</f>
        <v>0</v>
      </c>
      <c r="Q355" s="4">
        <f t="shared" ca="1" si="142"/>
        <v>0</v>
      </c>
      <c r="R355" s="6">
        <f t="shared" ca="1" si="143"/>
        <v>0</v>
      </c>
      <c r="S355" s="4">
        <f ca="1">IF(VLOOKUP(A355,Data!B:E,4)&gt;=2,K355,N355+Q355)</f>
        <v>0</v>
      </c>
      <c r="T355" s="4">
        <f ca="1">IF(VLOOKUP(A355,Data!B:E,4)&gt;=2,,K355-N355-Q355)</f>
        <v>0</v>
      </c>
      <c r="U355" s="4">
        <f t="shared" ref="U355" ca="1" si="160">SUM(K349:K355)</f>
        <v>0</v>
      </c>
      <c r="V355" t="str">
        <f t="shared" ca="1" si="144"/>
        <v>Non</v>
      </c>
      <c r="W355" cm="1">
        <f t="array" aca="1" ref="W355" ca="1">_xlfn.IFS(AND(INDIRECT($C355&amp;"!"&amp;"$G"&amp;$D355)-INDIRECT($C355&amp;"!"&amp;"$F"&amp;$D355)&lt;0.5,INDIRECT($C355&amp;"!"&amp;"$G"&amp;$D355)=1,INDIRECT($C356&amp;"!"&amp;"$F"&amp;$D356)=0),0,AND(INDIRECT($C354&amp;"!"&amp;"$G"&amp;$D354)-INDIRECT($C354&amp;"!"&amp;"$F"&amp;$D354)&lt;0.5,INDIRECT($C354&amp;"!"&amp;"$G"&amp;$D354)=1,INDIRECT($C355&amp;"!"&amp;"$F"&amp;$D355)=0),INDIRECT($C354&amp;"!"&amp;"$F"&amp;$D354),AND(INDIRECT($C354&amp;"!"&amp;"$G"&amp;$D354)-INDIRECT($C354&amp;"!"&amp;"$F"&amp;$D354)&lt;=0.5,INDIRECT($C354&amp;"!"&amp;"$G"&amp;$D354)=1,INDIRECT($C355&amp;"!"&amp;"$F"&amp;$D355)=0),Calculs!X354,AND(INDIRECT($C355&amp;"!"&amp;"$F"&amp;$D355)=0,INDIRECT($C354&amp;"!"&amp;"$G"&amp;$D354)=1),AH354,TRUE,INDIRECT($C355&amp;"!"&amp;"$F"&amp;$D355))</f>
        <v>0</v>
      </c>
      <c r="X355" cm="1">
        <f t="array" aca="1" ref="X355" ca="1">IF(AND(INDIRECT($C355&amp;"!"&amp;"$G"&amp;$D355)-INDIRECT($C355&amp;"!"&amp;"$F"&amp;$D355)&lt;0.5,INDIRECT($C355&amp;"!"&amp;"$G"&amp;$D355)=1,INDIRECT($C356&amp;"!"&amp;"$F"&amp;$D356)=0),0,IF(OR(INDIRECT($C355&amp;"!"&amp;"$G"&amp;$D355)=1,AND(INDIRECT($C355&amp;"!"&amp;"$G"&amp;$D355)&lt;&gt;1,INDIRECT($C355&amp;"!"&amp;"$G"&amp;$D355)&gt;Calculs!W355+0.5)),Calculs!W355+0.5,INDIRECT($C355&amp;"!"&amp;"$G"&amp;$D355)+ROUND(W355,0)))</f>
        <v>0</v>
      </c>
      <c r="Y355">
        <f t="shared" ca="1" si="145"/>
        <v>0</v>
      </c>
      <c r="Z355" cm="1">
        <f t="array" aca="1" ref="Z355" ca="1">IF(AND(W355=INT(W355),INDIRECT($C355&amp;"!"&amp;"$F"&amp;$D355)&lt;&gt;""),W355+1,ROUNDUP(W355,0))</f>
        <v>0</v>
      </c>
      <c r="AA355">
        <f t="shared" ca="1" si="146"/>
        <v>0</v>
      </c>
      <c r="AB355" t="str">
        <f t="shared" ca="1" si="147"/>
        <v>Oui</v>
      </c>
      <c r="AC355">
        <f t="shared" ca="1" si="148"/>
        <v>0</v>
      </c>
      <c r="AD355" t="str">
        <f t="shared" ca="1" si="134"/>
        <v>Oui</v>
      </c>
      <c r="AE355" t="str">
        <f t="shared" ca="1" si="149"/>
        <v/>
      </c>
      <c r="AF355" t="str">
        <f t="shared" ca="1" si="150"/>
        <v>Non</v>
      </c>
      <c r="AG355" cm="1">
        <f t="array" aca="1" ref="AG355" ca="1">IF(INDIRECT($C355&amp;"!"&amp;"$G"&amp;$D355)-INDIRECT($C355&amp;"!"&amp;"$F"&amp;$D355)&lt;=0.5,0,IF(AND(INDIRECT($C355&amp;"!"&amp;"$F"&amp;$D355)=0,INDIRECT($C354&amp;"!"&amp;"$G"&amp;$D354)=1),X355,INDIRECT($C355&amp;"!"&amp;"$F"&amp;$D355)))</f>
        <v>0</v>
      </c>
      <c r="AH355" cm="1">
        <f t="array" aca="1" ref="AH355" ca="1">IF(INDIRECT($C355&amp;"!"&amp;"$G"&amp;$D355)-INDIRECT($C355&amp;"!"&amp;"$F"&amp;$D355)&lt;=0.5,0,IF(OR(INDIRECT($C355&amp;"!"&amp;"$G"&amp;$D355)=1,AND(INDIRECT($C355&amp;"!"&amp;"$G"&amp;$D355)&lt;&gt;1,INDIRECT($C355&amp;"!"&amp;"$G"&amp;$D355)&gt;Calculs!AG355+0.5)),Calculs!AG355+0.5,INDIRECT($C355&amp;"!"&amp;"$G"&amp;$D355)+ROUND(AG355,0)))</f>
        <v>0</v>
      </c>
      <c r="AI355">
        <f t="shared" ca="1" si="151"/>
        <v>0</v>
      </c>
      <c r="AJ355" cm="1">
        <f t="array" aca="1" ref="AJ355" ca="1">IF(AND(AG355=INT(AG355),INDIRECT($C355&amp;"!"&amp;"$F"&amp;$D355)&lt;&gt;""),AG355+1,ROUNDUP(AG355,0))</f>
        <v>0</v>
      </c>
      <c r="AK355">
        <f t="shared" ca="1" si="152"/>
        <v>0</v>
      </c>
      <c r="AL355" t="str">
        <f t="shared" ca="1" si="153"/>
        <v>Oui</v>
      </c>
      <c r="AM355">
        <f t="shared" ca="1" si="154"/>
        <v>0</v>
      </c>
      <c r="AN355" t="str">
        <f t="shared" ca="1" si="135"/>
        <v>Oui</v>
      </c>
      <c r="AO355" t="str">
        <f t="shared" ca="1" si="155"/>
        <v/>
      </c>
    </row>
    <row r="356" spans="1:41" x14ac:dyDescent="0.25">
      <c r="A356">
        <v>354</v>
      </c>
      <c r="B356">
        <f ca="1">Data!E356</f>
        <v>1</v>
      </c>
      <c r="C356" t="s">
        <v>254</v>
      </c>
      <c r="D356">
        <v>24</v>
      </c>
      <c r="E356" t="str">
        <f t="shared" ca="1" si="137"/>
        <v>Non</v>
      </c>
      <c r="F356" t="str">
        <f ca="1">IF(Data!$D356&gt;=3,"Oui","Non")</f>
        <v>Non</v>
      </c>
      <c r="G356" s="4" t="str" cm="1">
        <f t="array" aca="1" ref="G356" ca="1">IF(OR(AND(Data!$E356=4,ISBLANK(INDIRECT($C356&amp;"!"&amp;"$D"&amp;$D356&amp;":$I"&amp;$D356))),$E356="Oui"),_xlfn.SWITCH(Informations!$E$10,"Oui",0.5,"Non",0.4,"Erreur"),"NA")</f>
        <v>NA</v>
      </c>
      <c r="H356" s="14" cm="1">
        <f t="array" aca="1" ref="H356" ca="1">_xlfn.SWITCH($G356,"NA",(INDIRECT($C356&amp;"!"&amp;"$E"&amp;$D356))-(INDIRECT($C356&amp;"!"&amp;"$D"&amp;$D356)),0.4,$G356,0.5,$G356,"Erreur","Erreur","Erreur")</f>
        <v>0</v>
      </c>
      <c r="I356" cm="1">
        <f t="array" aca="1" ref="I356" ca="1">IF($G356="NA",INDIRECT($C356&amp;"!"&amp;"$H"&amp;$D356)+INDIRECT($C356&amp;"!"&amp;"$I"&amp;$D356)+INDIRECT($C356&amp;"!"&amp;"$J"&amp;$D356),0)</f>
        <v>0</v>
      </c>
      <c r="J356" cm="1">
        <f t="array" aca="1" ref="J356" ca="1">IF($G356="NA",(INDIRECT($C356&amp;"!"&amp;"$K"&amp;$D356)),0)</f>
        <v>0</v>
      </c>
      <c r="K356" s="4">
        <f t="shared" ca="1" si="138"/>
        <v>0</v>
      </c>
      <c r="L356" s="3">
        <f t="shared" ca="1" si="139"/>
        <v>0</v>
      </c>
      <c r="M356" s="5" cm="1">
        <f t="array" aca="1" ref="M356" ca="1">IF((INDIRECT($C356&amp;"!"&amp;"$D"&amp;$D356))="",,_xlfn.IFS(INDIRECT($C356&amp;"!"&amp;"$E"&amp;$D356)&lt;(1/3),INDIRECT($C356&amp;"!"&amp;"$E"&amp;$D356)-INDIRECT($C356&amp;"!"&amp;"$D"&amp;$D356),INDIRECT($C356&amp;"!"&amp;"$E"&amp;$D356)&gt;=(1/3),Data!$H$3-(INDIRECT($C356&amp;"!"&amp;"$D"&amp;$D356))))+INDIRECT($C356&amp;"!"&amp;"$H"&amp;$D356)</f>
        <v>0</v>
      </c>
      <c r="N356" s="5">
        <f t="shared" ca="1" si="140"/>
        <v>0</v>
      </c>
      <c r="O356" s="6">
        <f t="shared" ca="1" si="141"/>
        <v>0</v>
      </c>
      <c r="P356" s="5" cm="1">
        <f t="array" aca="1" ref="P356" ca="1">IF((INDIRECT($C356&amp;"!"&amp;"$D"&amp;$D356))="",,_xlfn.IFS(INDIRECT($C356&amp;"!"&amp;"$D"&amp;$D356)&gt;(2/3),INDIRECT($C356&amp;"!"&amp;"$E"&amp;$D356)-INDIRECT($C356&amp;"!"&amp;"$D"&amp;$D356),INDIRECT($C356&amp;"!"&amp;"$D"&amp;$D356)&lt;=(2/3),INDIRECT($C356&amp;"!"&amp;"$E"&amp;$D356)-Data!$H$4))+INDIRECT($C356&amp;"!"&amp;"$J"&amp;$D356)</f>
        <v>0</v>
      </c>
      <c r="Q356" s="4">
        <f t="shared" ca="1" si="142"/>
        <v>0</v>
      </c>
      <c r="R356" s="6">
        <f t="shared" ca="1" si="143"/>
        <v>0</v>
      </c>
      <c r="S356" s="4">
        <f ca="1">IF(VLOOKUP(A356,Data!B:E,4)&gt;=2,K356,N356+Q356)</f>
        <v>0</v>
      </c>
      <c r="T356" s="4">
        <f ca="1">IF(VLOOKUP(A356,Data!B:E,4)&gt;=2,,K356-N356-Q356)</f>
        <v>0</v>
      </c>
      <c r="V356" t="str">
        <f t="shared" ca="1" si="144"/>
        <v>Non</v>
      </c>
      <c r="W356" cm="1">
        <f t="array" aca="1" ref="W356" ca="1">_xlfn.IFS(AND(INDIRECT($C356&amp;"!"&amp;"$G"&amp;$D356)-INDIRECT($C356&amp;"!"&amp;"$F"&amp;$D356)&lt;0.5,INDIRECT($C356&amp;"!"&amp;"$G"&amp;$D356)=1,INDIRECT($C357&amp;"!"&amp;"$F"&amp;$D357)=0),0,AND(INDIRECT($C355&amp;"!"&amp;"$G"&amp;$D355)-INDIRECT($C355&amp;"!"&amp;"$F"&amp;$D355)&lt;0.5,INDIRECT($C355&amp;"!"&amp;"$G"&amp;$D355)=1,INDIRECT($C356&amp;"!"&amp;"$F"&amp;$D356)=0),INDIRECT($C355&amp;"!"&amp;"$F"&amp;$D355),AND(INDIRECT($C355&amp;"!"&amp;"$G"&amp;$D355)-INDIRECT($C355&amp;"!"&amp;"$F"&amp;$D355)&lt;=0.5,INDIRECT($C355&amp;"!"&amp;"$G"&amp;$D355)=1,INDIRECT($C356&amp;"!"&amp;"$F"&amp;$D356)=0),Calculs!X355,AND(INDIRECT($C356&amp;"!"&amp;"$F"&amp;$D356)=0,INDIRECT($C355&amp;"!"&amp;"$G"&amp;$D355)=1),AH355,TRUE,INDIRECT($C356&amp;"!"&amp;"$F"&amp;$D356))</f>
        <v>0</v>
      </c>
      <c r="X356" cm="1">
        <f t="array" aca="1" ref="X356" ca="1">IF(AND(INDIRECT($C356&amp;"!"&amp;"$G"&amp;$D356)-INDIRECT($C356&amp;"!"&amp;"$F"&amp;$D356)&lt;0.5,INDIRECT($C356&amp;"!"&amp;"$G"&amp;$D356)=1,INDIRECT($C357&amp;"!"&amp;"$F"&amp;$D357)=0),0,IF(OR(INDIRECT($C356&amp;"!"&amp;"$G"&amp;$D356)=1,AND(INDIRECT($C356&amp;"!"&amp;"$G"&amp;$D356)&lt;&gt;1,INDIRECT($C356&amp;"!"&amp;"$G"&amp;$D356)&gt;Calculs!W356+0.5)),Calculs!W356+0.5,INDIRECT($C356&amp;"!"&amp;"$G"&amp;$D356)+ROUND(W356,0)))</f>
        <v>0</v>
      </c>
      <c r="Y356">
        <f t="shared" ca="1" si="145"/>
        <v>0</v>
      </c>
      <c r="Z356" cm="1">
        <f t="array" aca="1" ref="Z356" ca="1">IF(AND(W356=INT(W356),INDIRECT($C356&amp;"!"&amp;"$F"&amp;$D356)&lt;&gt;""),W356+1,ROUNDUP(W356,0))</f>
        <v>0</v>
      </c>
      <c r="AA356">
        <f t="shared" ca="1" si="146"/>
        <v>0</v>
      </c>
      <c r="AB356" t="str">
        <f t="shared" ca="1" si="147"/>
        <v>Oui</v>
      </c>
      <c r="AC356">
        <f t="shared" ca="1" si="148"/>
        <v>0</v>
      </c>
      <c r="AD356" t="str">
        <f t="shared" ca="1" si="134"/>
        <v>Oui</v>
      </c>
      <c r="AE356" t="str">
        <f t="shared" ca="1" si="149"/>
        <v/>
      </c>
      <c r="AF356" t="str">
        <f t="shared" ca="1" si="150"/>
        <v>Non</v>
      </c>
      <c r="AG356" cm="1">
        <f t="array" aca="1" ref="AG356" ca="1">IF(INDIRECT($C356&amp;"!"&amp;"$G"&amp;$D356)-INDIRECT($C356&amp;"!"&amp;"$F"&amp;$D356)&lt;=0.5,0,IF(AND(INDIRECT($C356&amp;"!"&amp;"$F"&amp;$D356)=0,INDIRECT($C355&amp;"!"&amp;"$G"&amp;$D355)=1),X356,INDIRECT($C356&amp;"!"&amp;"$F"&amp;$D356)))</f>
        <v>0</v>
      </c>
      <c r="AH356" cm="1">
        <f t="array" aca="1" ref="AH356" ca="1">IF(INDIRECT($C356&amp;"!"&amp;"$G"&amp;$D356)-INDIRECT($C356&amp;"!"&amp;"$F"&amp;$D356)&lt;=0.5,0,IF(OR(INDIRECT($C356&amp;"!"&amp;"$G"&amp;$D356)=1,AND(INDIRECT($C356&amp;"!"&amp;"$G"&amp;$D356)&lt;&gt;1,INDIRECT($C356&amp;"!"&amp;"$G"&amp;$D356)&gt;Calculs!AG356+0.5)),Calculs!AG356+0.5,INDIRECT($C356&amp;"!"&amp;"$G"&amp;$D356)+ROUND(AG356,0)))</f>
        <v>0</v>
      </c>
      <c r="AI356">
        <f t="shared" ca="1" si="151"/>
        <v>0</v>
      </c>
      <c r="AJ356" cm="1">
        <f t="array" aca="1" ref="AJ356" ca="1">IF(AND(AG356=INT(AG356),INDIRECT($C356&amp;"!"&amp;"$F"&amp;$D356)&lt;&gt;""),AG356+1,ROUNDUP(AG356,0))</f>
        <v>0</v>
      </c>
      <c r="AK356">
        <f t="shared" ca="1" si="152"/>
        <v>0</v>
      </c>
      <c r="AL356" t="str">
        <f t="shared" ca="1" si="153"/>
        <v>Oui</v>
      </c>
      <c r="AM356">
        <f t="shared" ca="1" si="154"/>
        <v>0</v>
      </c>
      <c r="AN356" t="str">
        <f t="shared" ca="1" si="135"/>
        <v>Oui</v>
      </c>
      <c r="AO356" t="str">
        <f t="shared" ca="1" si="155"/>
        <v/>
      </c>
    </row>
    <row r="357" spans="1:41" x14ac:dyDescent="0.25">
      <c r="A357">
        <v>355</v>
      </c>
      <c r="B357">
        <f ca="1">Data!E357</f>
        <v>1</v>
      </c>
      <c r="C357" t="s">
        <v>254</v>
      </c>
      <c r="D357">
        <v>25</v>
      </c>
      <c r="E357" t="str">
        <f t="shared" ca="1" si="137"/>
        <v>Non</v>
      </c>
      <c r="F357" t="str">
        <f ca="1">IF(Data!$D357&gt;=3,"Oui","Non")</f>
        <v>Non</v>
      </c>
      <c r="G357" s="4" t="str" cm="1">
        <f t="array" aca="1" ref="G357" ca="1">IF(OR(AND(Data!$E357=4,ISBLANK(INDIRECT($C357&amp;"!"&amp;"$D"&amp;$D357&amp;":$I"&amp;$D357))),$E357="Oui"),_xlfn.SWITCH(Informations!$E$10,"Oui",0.5,"Non",0.4,"Erreur"),"NA")</f>
        <v>NA</v>
      </c>
      <c r="H357" s="14" cm="1">
        <f t="array" aca="1" ref="H357" ca="1">_xlfn.SWITCH($G357,"NA",(INDIRECT($C357&amp;"!"&amp;"$E"&amp;$D357))-(INDIRECT($C357&amp;"!"&amp;"$D"&amp;$D357)),0.4,$G357,0.5,$G357,"Erreur","Erreur","Erreur")</f>
        <v>0</v>
      </c>
      <c r="I357" cm="1">
        <f t="array" aca="1" ref="I357" ca="1">IF($G357="NA",INDIRECT($C357&amp;"!"&amp;"$H"&amp;$D357)+INDIRECT($C357&amp;"!"&amp;"$I"&amp;$D357)+INDIRECT($C357&amp;"!"&amp;"$J"&amp;$D357),0)</f>
        <v>0</v>
      </c>
      <c r="J357" cm="1">
        <f t="array" aca="1" ref="J357" ca="1">IF($G357="NA",(INDIRECT($C357&amp;"!"&amp;"$K"&amp;$D357)),0)</f>
        <v>0</v>
      </c>
      <c r="K357" s="4">
        <f t="shared" ca="1" si="138"/>
        <v>0</v>
      </c>
      <c r="L357" s="3">
        <f t="shared" ca="1" si="139"/>
        <v>0</v>
      </c>
      <c r="M357" s="5" cm="1">
        <f t="array" aca="1" ref="M357" ca="1">IF((INDIRECT($C357&amp;"!"&amp;"$D"&amp;$D357))="",,_xlfn.IFS(INDIRECT($C357&amp;"!"&amp;"$E"&amp;$D357)&lt;(1/3),INDIRECT($C357&amp;"!"&amp;"$E"&amp;$D357)-INDIRECT($C357&amp;"!"&amp;"$D"&amp;$D357),INDIRECT($C357&amp;"!"&amp;"$E"&amp;$D357)&gt;=(1/3),Data!$H$3-(INDIRECT($C357&amp;"!"&amp;"$D"&amp;$D357))))+INDIRECT($C357&amp;"!"&amp;"$H"&amp;$D357)</f>
        <v>0</v>
      </c>
      <c r="N357" s="5">
        <f t="shared" ca="1" si="140"/>
        <v>0</v>
      </c>
      <c r="O357" s="6">
        <f t="shared" ca="1" si="141"/>
        <v>0</v>
      </c>
      <c r="P357" s="5" cm="1">
        <f t="array" aca="1" ref="P357" ca="1">IF((INDIRECT($C357&amp;"!"&amp;"$D"&amp;$D357))="",,_xlfn.IFS(INDIRECT($C357&amp;"!"&amp;"$D"&amp;$D357)&gt;(2/3),INDIRECT($C357&amp;"!"&amp;"$E"&amp;$D357)-INDIRECT($C357&amp;"!"&amp;"$D"&amp;$D357),INDIRECT($C357&amp;"!"&amp;"$D"&amp;$D357)&lt;=(2/3),INDIRECT($C357&amp;"!"&amp;"$E"&amp;$D357)-Data!$H$4))+INDIRECT($C357&amp;"!"&amp;"$J"&amp;$D357)</f>
        <v>0</v>
      </c>
      <c r="Q357" s="4">
        <f t="shared" ca="1" si="142"/>
        <v>0</v>
      </c>
      <c r="R357" s="6">
        <f t="shared" ca="1" si="143"/>
        <v>0</v>
      </c>
      <c r="S357" s="4">
        <f ca="1">IF(VLOOKUP(A357,Data!B:E,4)&gt;=2,K357,N357+Q357)</f>
        <v>0</v>
      </c>
      <c r="T357" s="4">
        <f ca="1">IF(VLOOKUP(A357,Data!B:E,4)&gt;=2,,K357-N357-Q357)</f>
        <v>0</v>
      </c>
      <c r="V357" t="str">
        <f t="shared" ca="1" si="144"/>
        <v>Non</v>
      </c>
      <c r="W357" cm="1">
        <f t="array" aca="1" ref="W357" ca="1">_xlfn.IFS(AND(INDIRECT($C357&amp;"!"&amp;"$G"&amp;$D357)-INDIRECT($C357&amp;"!"&amp;"$F"&amp;$D357)&lt;0.5,INDIRECT($C357&amp;"!"&amp;"$G"&amp;$D357)=1,INDIRECT($C358&amp;"!"&amp;"$F"&amp;$D358)=0),0,AND(INDIRECT($C356&amp;"!"&amp;"$G"&amp;$D356)-INDIRECT($C356&amp;"!"&amp;"$F"&amp;$D356)&lt;0.5,INDIRECT($C356&amp;"!"&amp;"$G"&amp;$D356)=1,INDIRECT($C357&amp;"!"&amp;"$F"&amp;$D357)=0),INDIRECT($C356&amp;"!"&amp;"$F"&amp;$D356),AND(INDIRECT($C356&amp;"!"&amp;"$G"&amp;$D356)-INDIRECT($C356&amp;"!"&amp;"$F"&amp;$D356)&lt;=0.5,INDIRECT($C356&amp;"!"&amp;"$G"&amp;$D356)=1,INDIRECT($C357&amp;"!"&amp;"$F"&amp;$D357)=0),Calculs!X356,AND(INDIRECT($C357&amp;"!"&amp;"$F"&amp;$D357)=0,INDIRECT($C356&amp;"!"&amp;"$G"&amp;$D356)=1),AH356,TRUE,INDIRECT($C357&amp;"!"&amp;"$F"&amp;$D357))</f>
        <v>0</v>
      </c>
      <c r="X357" cm="1">
        <f t="array" aca="1" ref="X357" ca="1">IF(AND(INDIRECT($C357&amp;"!"&amp;"$G"&amp;$D357)-INDIRECT($C357&amp;"!"&amp;"$F"&amp;$D357)&lt;0.5,INDIRECT($C357&amp;"!"&amp;"$G"&amp;$D357)=1,INDIRECT($C358&amp;"!"&amp;"$F"&amp;$D358)=0),0,IF(OR(INDIRECT($C357&amp;"!"&amp;"$G"&amp;$D357)=1,AND(INDIRECT($C357&amp;"!"&amp;"$G"&amp;$D357)&lt;&gt;1,INDIRECT($C357&amp;"!"&amp;"$G"&amp;$D357)&gt;Calculs!W357+0.5)),Calculs!W357+0.5,INDIRECT($C357&amp;"!"&amp;"$G"&amp;$D357)+ROUND(W357,0)))</f>
        <v>0</v>
      </c>
      <c r="Y357">
        <f t="shared" ca="1" si="145"/>
        <v>0</v>
      </c>
      <c r="Z357" cm="1">
        <f t="array" aca="1" ref="Z357" ca="1">IF(AND(W357=INT(W357),INDIRECT($C357&amp;"!"&amp;"$F"&amp;$D357)&lt;&gt;""),W357+1,ROUNDUP(W357,0))</f>
        <v>0</v>
      </c>
      <c r="AA357">
        <f t="shared" ca="1" si="146"/>
        <v>0</v>
      </c>
      <c r="AB357" t="str">
        <f t="shared" ca="1" si="147"/>
        <v>Oui</v>
      </c>
      <c r="AC357">
        <f t="shared" ca="1" si="148"/>
        <v>0</v>
      </c>
      <c r="AD357" t="str">
        <f t="shared" ca="1" si="134"/>
        <v>Oui</v>
      </c>
      <c r="AE357" t="str">
        <f t="shared" ca="1" si="149"/>
        <v/>
      </c>
      <c r="AF357" t="str">
        <f t="shared" ca="1" si="150"/>
        <v>Non</v>
      </c>
      <c r="AG357" cm="1">
        <f t="array" aca="1" ref="AG357" ca="1">IF(INDIRECT($C357&amp;"!"&amp;"$G"&amp;$D357)-INDIRECT($C357&amp;"!"&amp;"$F"&amp;$D357)&lt;=0.5,0,IF(AND(INDIRECT($C357&amp;"!"&amp;"$F"&amp;$D357)=0,INDIRECT($C356&amp;"!"&amp;"$G"&amp;$D356)=1),X357,INDIRECT($C357&amp;"!"&amp;"$F"&amp;$D357)))</f>
        <v>0</v>
      </c>
      <c r="AH357" cm="1">
        <f t="array" aca="1" ref="AH357" ca="1">IF(INDIRECT($C357&amp;"!"&amp;"$G"&amp;$D357)-INDIRECT($C357&amp;"!"&amp;"$F"&amp;$D357)&lt;=0.5,0,IF(OR(INDIRECT($C357&amp;"!"&amp;"$G"&amp;$D357)=1,AND(INDIRECT($C357&amp;"!"&amp;"$G"&amp;$D357)&lt;&gt;1,INDIRECT($C357&amp;"!"&amp;"$G"&amp;$D357)&gt;Calculs!AG357+0.5)),Calculs!AG357+0.5,INDIRECT($C357&amp;"!"&amp;"$G"&amp;$D357)+ROUND(AG357,0)))</f>
        <v>0</v>
      </c>
      <c r="AI357">
        <f t="shared" ca="1" si="151"/>
        <v>0</v>
      </c>
      <c r="AJ357" cm="1">
        <f t="array" aca="1" ref="AJ357" ca="1">IF(AND(AG357=INT(AG357),INDIRECT($C357&amp;"!"&amp;"$F"&amp;$D357)&lt;&gt;""),AG357+1,ROUNDUP(AG357,0))</f>
        <v>0</v>
      </c>
      <c r="AK357">
        <f t="shared" ca="1" si="152"/>
        <v>0</v>
      </c>
      <c r="AL357" t="str">
        <f t="shared" ca="1" si="153"/>
        <v>Oui</v>
      </c>
      <c r="AM357">
        <f t="shared" ca="1" si="154"/>
        <v>0</v>
      </c>
      <c r="AN357" t="str">
        <f t="shared" ca="1" si="135"/>
        <v>Oui</v>
      </c>
      <c r="AO357" t="str">
        <f t="shared" ca="1" si="155"/>
        <v/>
      </c>
    </row>
    <row r="358" spans="1:41" x14ac:dyDescent="0.25">
      <c r="A358">
        <v>356</v>
      </c>
      <c r="B358">
        <f ca="1">Data!E358</f>
        <v>1</v>
      </c>
      <c r="C358" t="s">
        <v>254</v>
      </c>
      <c r="D358">
        <v>26</v>
      </c>
      <c r="E358" t="str">
        <f t="shared" ca="1" si="137"/>
        <v>Non</v>
      </c>
      <c r="F358" t="str">
        <f ca="1">IF(Data!$D358&gt;=3,"Oui","Non")</f>
        <v>Non</v>
      </c>
      <c r="G358" s="4" t="str" cm="1">
        <f t="array" aca="1" ref="G358" ca="1">IF(OR(AND(Data!$E358=4,ISBLANK(INDIRECT($C358&amp;"!"&amp;"$D"&amp;$D358&amp;":$I"&amp;$D358))),$E358="Oui"),_xlfn.SWITCH(Informations!$E$10,"Oui",0.5,"Non",0.4,"Erreur"),"NA")</f>
        <v>NA</v>
      </c>
      <c r="H358" s="14" cm="1">
        <f t="array" aca="1" ref="H358" ca="1">_xlfn.SWITCH($G358,"NA",(INDIRECT($C358&amp;"!"&amp;"$E"&amp;$D358))-(INDIRECT($C358&amp;"!"&amp;"$D"&amp;$D358)),0.4,$G358,0.5,$G358,"Erreur","Erreur","Erreur")</f>
        <v>0</v>
      </c>
      <c r="I358" cm="1">
        <f t="array" aca="1" ref="I358" ca="1">IF($G358="NA",INDIRECT($C358&amp;"!"&amp;"$H"&amp;$D358)+INDIRECT($C358&amp;"!"&amp;"$I"&amp;$D358)+INDIRECT($C358&amp;"!"&amp;"$J"&amp;$D358),0)</f>
        <v>0</v>
      </c>
      <c r="J358" cm="1">
        <f t="array" aca="1" ref="J358" ca="1">IF($G358="NA",(INDIRECT($C358&amp;"!"&amp;"$K"&amp;$D358)),0)</f>
        <v>0</v>
      </c>
      <c r="K358" s="4">
        <f t="shared" ca="1" si="138"/>
        <v>0</v>
      </c>
      <c r="L358" s="3">
        <f t="shared" ca="1" si="139"/>
        <v>0</v>
      </c>
      <c r="M358" s="5" cm="1">
        <f t="array" aca="1" ref="M358" ca="1">IF((INDIRECT($C358&amp;"!"&amp;"$D"&amp;$D358))="",,_xlfn.IFS(INDIRECT($C358&amp;"!"&amp;"$E"&amp;$D358)&lt;(1/3),INDIRECT($C358&amp;"!"&amp;"$E"&amp;$D358)-INDIRECT($C358&amp;"!"&amp;"$D"&amp;$D358),INDIRECT($C358&amp;"!"&amp;"$E"&amp;$D358)&gt;=(1/3),Data!$H$3-(INDIRECT($C358&amp;"!"&amp;"$D"&amp;$D358))))+INDIRECT($C358&amp;"!"&amp;"$H"&amp;$D358)</f>
        <v>0</v>
      </c>
      <c r="N358" s="5">
        <f t="shared" ca="1" si="140"/>
        <v>0</v>
      </c>
      <c r="O358" s="6">
        <f t="shared" ca="1" si="141"/>
        <v>0</v>
      </c>
      <c r="P358" s="5" cm="1">
        <f t="array" aca="1" ref="P358" ca="1">IF((INDIRECT($C358&amp;"!"&amp;"$D"&amp;$D358))="",,_xlfn.IFS(INDIRECT($C358&amp;"!"&amp;"$D"&amp;$D358)&gt;(2/3),INDIRECT($C358&amp;"!"&amp;"$E"&amp;$D358)-INDIRECT($C358&amp;"!"&amp;"$D"&amp;$D358),INDIRECT($C358&amp;"!"&amp;"$D"&amp;$D358)&lt;=(2/3),INDIRECT($C358&amp;"!"&amp;"$E"&amp;$D358)-Data!$H$4))+INDIRECT($C358&amp;"!"&amp;"$J"&amp;$D358)</f>
        <v>0</v>
      </c>
      <c r="Q358" s="4">
        <f t="shared" ca="1" si="142"/>
        <v>0</v>
      </c>
      <c r="R358" s="6">
        <f t="shared" ca="1" si="143"/>
        <v>0</v>
      </c>
      <c r="S358" s="4">
        <f ca="1">IF(VLOOKUP(A358,Data!B:E,4)&gt;=2,K358,N358+Q358)</f>
        <v>0</v>
      </c>
      <c r="T358" s="4">
        <f ca="1">IF(VLOOKUP(A358,Data!B:E,4)&gt;=2,,K358-N358-Q358)</f>
        <v>0</v>
      </c>
      <c r="V358" t="str">
        <f t="shared" ca="1" si="144"/>
        <v>Non</v>
      </c>
      <c r="W358" cm="1">
        <f t="array" aca="1" ref="W358" ca="1">_xlfn.IFS(AND(INDIRECT($C358&amp;"!"&amp;"$G"&amp;$D358)-INDIRECT($C358&amp;"!"&amp;"$F"&amp;$D358)&lt;0.5,INDIRECT($C358&amp;"!"&amp;"$G"&amp;$D358)=1,INDIRECT($C359&amp;"!"&amp;"$F"&amp;$D359)=0),0,AND(INDIRECT($C357&amp;"!"&amp;"$G"&amp;$D357)-INDIRECT($C357&amp;"!"&amp;"$F"&amp;$D357)&lt;0.5,INDIRECT($C357&amp;"!"&amp;"$G"&amp;$D357)=1,INDIRECT($C358&amp;"!"&amp;"$F"&amp;$D358)=0),INDIRECT($C357&amp;"!"&amp;"$F"&amp;$D357),AND(INDIRECT($C357&amp;"!"&amp;"$G"&amp;$D357)-INDIRECT($C357&amp;"!"&amp;"$F"&amp;$D357)&lt;=0.5,INDIRECT($C357&amp;"!"&amp;"$G"&amp;$D357)=1,INDIRECT($C358&amp;"!"&amp;"$F"&amp;$D358)=0),Calculs!X357,AND(INDIRECT($C358&amp;"!"&amp;"$F"&amp;$D358)=0,INDIRECT($C357&amp;"!"&amp;"$G"&amp;$D357)=1),AH357,TRUE,INDIRECT($C358&amp;"!"&amp;"$F"&amp;$D358))</f>
        <v>0</v>
      </c>
      <c r="X358" cm="1">
        <f t="array" aca="1" ref="X358" ca="1">IF(AND(INDIRECT($C358&amp;"!"&amp;"$G"&amp;$D358)-INDIRECT($C358&amp;"!"&amp;"$F"&amp;$D358)&lt;0.5,INDIRECT($C358&amp;"!"&amp;"$G"&amp;$D358)=1,INDIRECT($C359&amp;"!"&amp;"$F"&amp;$D359)=0),0,IF(OR(INDIRECT($C358&amp;"!"&amp;"$G"&amp;$D358)=1,AND(INDIRECT($C358&amp;"!"&amp;"$G"&amp;$D358)&lt;&gt;1,INDIRECT($C358&amp;"!"&amp;"$G"&amp;$D358)&gt;Calculs!W358+0.5)),Calculs!W358+0.5,INDIRECT($C358&amp;"!"&amp;"$G"&amp;$D358)+ROUND(W358,0)))</f>
        <v>0</v>
      </c>
      <c r="Y358">
        <f t="shared" ca="1" si="145"/>
        <v>0</v>
      </c>
      <c r="Z358" cm="1">
        <f t="array" aca="1" ref="Z358" ca="1">IF(AND(W358=INT(W358),INDIRECT($C358&amp;"!"&amp;"$F"&amp;$D358)&lt;&gt;""),W358+1,ROUNDUP(W358,0))</f>
        <v>0</v>
      </c>
      <c r="AA358">
        <f t="shared" ca="1" si="146"/>
        <v>0</v>
      </c>
      <c r="AB358" t="str">
        <f t="shared" ca="1" si="147"/>
        <v>Oui</v>
      </c>
      <c r="AC358">
        <f t="shared" ca="1" si="148"/>
        <v>0</v>
      </c>
      <c r="AD358" t="str">
        <f t="shared" ca="1" si="134"/>
        <v>Oui</v>
      </c>
      <c r="AE358" t="str">
        <f t="shared" ca="1" si="149"/>
        <v/>
      </c>
      <c r="AF358" t="str">
        <f t="shared" ca="1" si="150"/>
        <v>Non</v>
      </c>
      <c r="AG358" cm="1">
        <f t="array" aca="1" ref="AG358" ca="1">IF(INDIRECT($C358&amp;"!"&amp;"$G"&amp;$D358)-INDIRECT($C358&amp;"!"&amp;"$F"&amp;$D358)&lt;=0.5,0,IF(AND(INDIRECT($C358&amp;"!"&amp;"$F"&amp;$D358)=0,INDIRECT($C357&amp;"!"&amp;"$G"&amp;$D357)=1),X358,INDIRECT($C358&amp;"!"&amp;"$F"&amp;$D358)))</f>
        <v>0</v>
      </c>
      <c r="AH358" cm="1">
        <f t="array" aca="1" ref="AH358" ca="1">IF(INDIRECT($C358&amp;"!"&amp;"$G"&amp;$D358)-INDIRECT($C358&amp;"!"&amp;"$F"&amp;$D358)&lt;=0.5,0,IF(OR(INDIRECT($C358&amp;"!"&amp;"$G"&amp;$D358)=1,AND(INDIRECT($C358&amp;"!"&amp;"$G"&amp;$D358)&lt;&gt;1,INDIRECT($C358&amp;"!"&amp;"$G"&amp;$D358)&gt;Calculs!AG358+0.5)),Calculs!AG358+0.5,INDIRECT($C358&amp;"!"&amp;"$G"&amp;$D358)+ROUND(AG358,0)))</f>
        <v>0</v>
      </c>
      <c r="AI358">
        <f t="shared" ca="1" si="151"/>
        <v>0</v>
      </c>
      <c r="AJ358" cm="1">
        <f t="array" aca="1" ref="AJ358" ca="1">IF(AND(AG358=INT(AG358),INDIRECT($C358&amp;"!"&amp;"$F"&amp;$D358)&lt;&gt;""),AG358+1,ROUNDUP(AG358,0))</f>
        <v>0</v>
      </c>
      <c r="AK358">
        <f t="shared" ca="1" si="152"/>
        <v>0</v>
      </c>
      <c r="AL358" t="str">
        <f t="shared" ca="1" si="153"/>
        <v>Oui</v>
      </c>
      <c r="AM358">
        <f t="shared" ca="1" si="154"/>
        <v>0</v>
      </c>
      <c r="AN358" t="str">
        <f t="shared" ca="1" si="135"/>
        <v>Oui</v>
      </c>
      <c r="AO358" t="str">
        <f t="shared" ca="1" si="155"/>
        <v/>
      </c>
    </row>
    <row r="359" spans="1:41" x14ac:dyDescent="0.25">
      <c r="A359">
        <v>357</v>
      </c>
      <c r="B359">
        <f ca="1">Data!E359</f>
        <v>2</v>
      </c>
      <c r="C359" t="s">
        <v>254</v>
      </c>
      <c r="D359">
        <v>27</v>
      </c>
      <c r="E359" t="str">
        <f t="shared" ca="1" si="137"/>
        <v>Non</v>
      </c>
      <c r="F359" t="str">
        <f ca="1">IF(Data!$D359&gt;=3,"Oui","Non")</f>
        <v>Non</v>
      </c>
      <c r="G359" s="4" t="str" cm="1">
        <f t="array" aca="1" ref="G359" ca="1">IF(OR(AND(Data!$E359=4,ISBLANK(INDIRECT($C359&amp;"!"&amp;"$D"&amp;$D359&amp;":$I"&amp;$D359))),$E359="Oui"),_xlfn.SWITCH(Informations!$E$10,"Oui",0.5,"Non",0.4,"Erreur"),"NA")</f>
        <v>NA</v>
      </c>
      <c r="H359" s="14" cm="1">
        <f t="array" aca="1" ref="H359" ca="1">_xlfn.SWITCH($G359,"NA",(INDIRECT($C359&amp;"!"&amp;"$E"&amp;$D359))-(INDIRECT($C359&amp;"!"&amp;"$D"&amp;$D359)),0.4,$G359,0.5,$G359,"Erreur","Erreur","Erreur")</f>
        <v>0</v>
      </c>
      <c r="I359" cm="1">
        <f t="array" aca="1" ref="I359" ca="1">IF($G359="NA",INDIRECT($C359&amp;"!"&amp;"$H"&amp;$D359)+INDIRECT($C359&amp;"!"&amp;"$I"&amp;$D359)+INDIRECT($C359&amp;"!"&amp;"$J"&amp;$D359),0)</f>
        <v>0</v>
      </c>
      <c r="J359" cm="1">
        <f t="array" aca="1" ref="J359" ca="1">IF($G359="NA",(INDIRECT($C359&amp;"!"&amp;"$K"&amp;$D359)),0)</f>
        <v>0</v>
      </c>
      <c r="K359" s="4">
        <f t="shared" ca="1" si="138"/>
        <v>0</v>
      </c>
      <c r="L359" s="3">
        <f t="shared" ca="1" si="139"/>
        <v>0</v>
      </c>
      <c r="M359" s="5" cm="1">
        <f t="array" aca="1" ref="M359" ca="1">IF((INDIRECT($C359&amp;"!"&amp;"$D"&amp;$D359))="",,_xlfn.IFS(INDIRECT($C359&amp;"!"&amp;"$E"&amp;$D359)&lt;(1/3),INDIRECT($C359&amp;"!"&amp;"$E"&amp;$D359)-INDIRECT($C359&amp;"!"&amp;"$D"&amp;$D359),INDIRECT($C359&amp;"!"&amp;"$E"&amp;$D359)&gt;=(1/3),Data!$H$3-(INDIRECT($C359&amp;"!"&amp;"$D"&amp;$D359))))+INDIRECT($C359&amp;"!"&amp;"$H"&amp;$D359)</f>
        <v>0</v>
      </c>
      <c r="N359" s="5">
        <f t="shared" ca="1" si="140"/>
        <v>0</v>
      </c>
      <c r="O359" s="6">
        <f t="shared" ca="1" si="141"/>
        <v>0</v>
      </c>
      <c r="P359" s="5" cm="1">
        <f t="array" aca="1" ref="P359" ca="1">IF((INDIRECT($C359&amp;"!"&amp;"$D"&amp;$D359))="",,_xlfn.IFS(INDIRECT($C359&amp;"!"&amp;"$D"&amp;$D359)&gt;(2/3),INDIRECT($C359&amp;"!"&amp;"$E"&amp;$D359)-INDIRECT($C359&amp;"!"&amp;"$D"&amp;$D359),INDIRECT($C359&amp;"!"&amp;"$D"&amp;$D359)&lt;=(2/3),INDIRECT($C359&amp;"!"&amp;"$E"&amp;$D359)-Data!$H$4))+INDIRECT($C359&amp;"!"&amp;"$J"&amp;$D359)</f>
        <v>0</v>
      </c>
      <c r="Q359" s="4">
        <f t="shared" ca="1" si="142"/>
        <v>0</v>
      </c>
      <c r="R359" s="6">
        <f t="shared" ca="1" si="143"/>
        <v>0</v>
      </c>
      <c r="S359" s="4">
        <f ca="1">IF(VLOOKUP(A359,Data!B:E,4)&gt;=2,K359,N359+Q359)</f>
        <v>0</v>
      </c>
      <c r="T359" s="4">
        <f ca="1">IF(VLOOKUP(A359,Data!B:E,4)&gt;=2,,K359-N359-Q359)</f>
        <v>0</v>
      </c>
      <c r="V359" t="str">
        <f t="shared" ca="1" si="144"/>
        <v>Non</v>
      </c>
      <c r="W359" cm="1">
        <f t="array" aca="1" ref="W359" ca="1">_xlfn.IFS(AND(INDIRECT($C359&amp;"!"&amp;"$G"&amp;$D359)-INDIRECT($C359&amp;"!"&amp;"$F"&amp;$D359)&lt;0.5,INDIRECT($C359&amp;"!"&amp;"$G"&amp;$D359)=1,INDIRECT($C360&amp;"!"&amp;"$F"&amp;$D360)=0),0,AND(INDIRECT($C358&amp;"!"&amp;"$G"&amp;$D358)-INDIRECT($C358&amp;"!"&amp;"$F"&amp;$D358)&lt;0.5,INDIRECT($C358&amp;"!"&amp;"$G"&amp;$D358)=1,INDIRECT($C359&amp;"!"&amp;"$F"&amp;$D359)=0),INDIRECT($C358&amp;"!"&amp;"$F"&amp;$D358),AND(INDIRECT($C358&amp;"!"&amp;"$G"&amp;$D358)-INDIRECT($C358&amp;"!"&amp;"$F"&amp;$D358)&lt;=0.5,INDIRECT($C358&amp;"!"&amp;"$G"&amp;$D358)=1,INDIRECT($C359&amp;"!"&amp;"$F"&amp;$D359)=0),Calculs!X358,AND(INDIRECT($C359&amp;"!"&amp;"$F"&amp;$D359)=0,INDIRECT($C358&amp;"!"&amp;"$G"&amp;$D358)=1),AH358,TRUE,INDIRECT($C359&amp;"!"&amp;"$F"&amp;$D359))</f>
        <v>0</v>
      </c>
      <c r="X359" cm="1">
        <f t="array" aca="1" ref="X359" ca="1">IF(AND(INDIRECT($C359&amp;"!"&amp;"$G"&amp;$D359)-INDIRECT($C359&amp;"!"&amp;"$F"&amp;$D359)&lt;0.5,INDIRECT($C359&amp;"!"&amp;"$G"&amp;$D359)=1,INDIRECT($C360&amp;"!"&amp;"$F"&amp;$D360)=0),0,IF(OR(INDIRECT($C359&amp;"!"&amp;"$G"&amp;$D359)=1,AND(INDIRECT($C359&amp;"!"&amp;"$G"&amp;$D359)&lt;&gt;1,INDIRECT($C359&amp;"!"&amp;"$G"&amp;$D359)&gt;Calculs!W359+0.5)),Calculs!W359+0.5,INDIRECT($C359&amp;"!"&amp;"$G"&amp;$D359)+ROUND(W359,0)))</f>
        <v>0</v>
      </c>
      <c r="Y359">
        <f t="shared" ca="1" si="145"/>
        <v>0</v>
      </c>
      <c r="Z359" cm="1">
        <f t="array" aca="1" ref="Z359" ca="1">IF(AND(W359=INT(W359),INDIRECT($C359&amp;"!"&amp;"$F"&amp;$D359)&lt;&gt;""),W359+1,ROUNDUP(W359,0))</f>
        <v>0</v>
      </c>
      <c r="AA359">
        <f t="shared" ca="1" si="146"/>
        <v>0</v>
      </c>
      <c r="AB359" t="str">
        <f t="shared" ca="1" si="147"/>
        <v>Oui</v>
      </c>
      <c r="AC359">
        <f t="shared" ca="1" si="148"/>
        <v>0</v>
      </c>
      <c r="AD359" t="str">
        <f t="shared" ca="1" si="134"/>
        <v>Oui</v>
      </c>
      <c r="AE359" t="str">
        <f t="shared" ca="1" si="149"/>
        <v/>
      </c>
      <c r="AF359" t="str">
        <f t="shared" ca="1" si="150"/>
        <v>Non</v>
      </c>
      <c r="AG359" cm="1">
        <f t="array" aca="1" ref="AG359" ca="1">IF(INDIRECT($C359&amp;"!"&amp;"$G"&amp;$D359)-INDIRECT($C359&amp;"!"&amp;"$F"&amp;$D359)&lt;=0.5,0,IF(AND(INDIRECT($C359&amp;"!"&amp;"$F"&amp;$D359)=0,INDIRECT($C358&amp;"!"&amp;"$G"&amp;$D358)=1),X359,INDIRECT($C359&amp;"!"&amp;"$F"&amp;$D359)))</f>
        <v>0</v>
      </c>
      <c r="AH359" cm="1">
        <f t="array" aca="1" ref="AH359" ca="1">IF(INDIRECT($C359&amp;"!"&amp;"$G"&amp;$D359)-INDIRECT($C359&amp;"!"&amp;"$F"&amp;$D359)&lt;=0.5,0,IF(OR(INDIRECT($C359&amp;"!"&amp;"$G"&amp;$D359)=1,AND(INDIRECT($C359&amp;"!"&amp;"$G"&amp;$D359)&lt;&gt;1,INDIRECT($C359&amp;"!"&amp;"$G"&amp;$D359)&gt;Calculs!AG359+0.5)),Calculs!AG359+0.5,INDIRECT($C359&amp;"!"&amp;"$G"&amp;$D359)+ROUND(AG359,0)))</f>
        <v>0</v>
      </c>
      <c r="AI359">
        <f t="shared" ca="1" si="151"/>
        <v>0</v>
      </c>
      <c r="AJ359" cm="1">
        <f t="array" aca="1" ref="AJ359" ca="1">IF(AND(AG359=INT(AG359),INDIRECT($C359&amp;"!"&amp;"$F"&amp;$D359)&lt;&gt;""),AG359+1,ROUNDUP(AG359,0))</f>
        <v>0</v>
      </c>
      <c r="AK359">
        <f t="shared" ca="1" si="152"/>
        <v>0</v>
      </c>
      <c r="AL359" t="str">
        <f t="shared" ca="1" si="153"/>
        <v>Oui</v>
      </c>
      <c r="AM359">
        <f t="shared" ca="1" si="154"/>
        <v>0</v>
      </c>
      <c r="AN359" t="str">
        <f t="shared" ca="1" si="135"/>
        <v>Oui</v>
      </c>
      <c r="AO359" t="str">
        <f t="shared" ca="1" si="155"/>
        <v/>
      </c>
    </row>
    <row r="360" spans="1:41" x14ac:dyDescent="0.25">
      <c r="A360">
        <v>358</v>
      </c>
      <c r="B360">
        <f ca="1">Data!E360</f>
        <v>3</v>
      </c>
      <c r="C360" t="s">
        <v>254</v>
      </c>
      <c r="D360">
        <v>28</v>
      </c>
      <c r="E360" t="str">
        <f t="shared" ca="1" si="137"/>
        <v>Non</v>
      </c>
      <c r="F360" t="str">
        <f ca="1">IF(Data!$D360&gt;=3,"Oui","Non")</f>
        <v>Non</v>
      </c>
      <c r="G360" s="4" t="str" cm="1">
        <f t="array" aca="1" ref="G360" ca="1">IF(OR(AND(Data!$E360=4,ISBLANK(INDIRECT($C360&amp;"!"&amp;"$D"&amp;$D360&amp;":$I"&amp;$D360))),$E360="Oui"),_xlfn.SWITCH(Informations!$E$10,"Oui",0.5,"Non",0.4,"Erreur"),"NA")</f>
        <v>NA</v>
      </c>
      <c r="H360" s="14" cm="1">
        <f t="array" aca="1" ref="H360" ca="1">_xlfn.SWITCH($G360,"NA",(INDIRECT($C360&amp;"!"&amp;"$E"&amp;$D360))-(INDIRECT($C360&amp;"!"&amp;"$D"&amp;$D360)),0.4,$G360,0.5,$G360,"Erreur","Erreur","Erreur")</f>
        <v>0</v>
      </c>
      <c r="I360" cm="1">
        <f t="array" aca="1" ref="I360" ca="1">IF($G360="NA",INDIRECT($C360&amp;"!"&amp;"$H"&amp;$D360)+INDIRECT($C360&amp;"!"&amp;"$I"&amp;$D360)+INDIRECT($C360&amp;"!"&amp;"$J"&amp;$D360),0)</f>
        <v>0</v>
      </c>
      <c r="J360" cm="1">
        <f t="array" aca="1" ref="J360" ca="1">IF($G360="NA",(INDIRECT($C360&amp;"!"&amp;"$K"&amp;$D360)),0)</f>
        <v>0</v>
      </c>
      <c r="K360" s="4">
        <f t="shared" ca="1" si="138"/>
        <v>0</v>
      </c>
      <c r="L360" s="3">
        <f t="shared" ca="1" si="139"/>
        <v>0</v>
      </c>
      <c r="M360" s="5" cm="1">
        <f t="array" aca="1" ref="M360" ca="1">IF((INDIRECT($C360&amp;"!"&amp;"$D"&amp;$D360))="",,_xlfn.IFS(INDIRECT($C360&amp;"!"&amp;"$E"&amp;$D360)&lt;(1/3),INDIRECT($C360&amp;"!"&amp;"$E"&amp;$D360)-INDIRECT($C360&amp;"!"&amp;"$D"&amp;$D360),INDIRECT($C360&amp;"!"&amp;"$E"&amp;$D360)&gt;=(1/3),Data!$H$3-(INDIRECT($C360&amp;"!"&amp;"$D"&amp;$D360))))+INDIRECT($C360&amp;"!"&amp;"$H"&amp;$D360)</f>
        <v>0</v>
      </c>
      <c r="N360" s="5">
        <f t="shared" ca="1" si="140"/>
        <v>0</v>
      </c>
      <c r="O360" s="6">
        <f t="shared" ca="1" si="141"/>
        <v>0</v>
      </c>
      <c r="P360" s="5" cm="1">
        <f t="array" aca="1" ref="P360" ca="1">IF((INDIRECT($C360&amp;"!"&amp;"$D"&amp;$D360))="",,_xlfn.IFS(INDIRECT($C360&amp;"!"&amp;"$D"&amp;$D360)&gt;(2/3),INDIRECT($C360&amp;"!"&amp;"$E"&amp;$D360)-INDIRECT($C360&amp;"!"&amp;"$D"&amp;$D360),INDIRECT($C360&amp;"!"&amp;"$D"&amp;$D360)&lt;=(2/3),INDIRECT($C360&amp;"!"&amp;"$E"&amp;$D360)-Data!$H$4))+INDIRECT($C360&amp;"!"&amp;"$J"&amp;$D360)</f>
        <v>0</v>
      </c>
      <c r="Q360" s="4">
        <f t="shared" ca="1" si="142"/>
        <v>0</v>
      </c>
      <c r="R360" s="6">
        <f t="shared" ca="1" si="143"/>
        <v>0</v>
      </c>
      <c r="S360" s="4">
        <f ca="1">IF(VLOOKUP(A360,Data!B:E,4)&gt;=2,K360,N360+Q360)</f>
        <v>0</v>
      </c>
      <c r="T360" s="4">
        <f ca="1">IF(VLOOKUP(A360,Data!B:E,4)&gt;=2,,K360-N360-Q360)</f>
        <v>0</v>
      </c>
      <c r="V360" t="str">
        <f t="shared" ca="1" si="144"/>
        <v>Non</v>
      </c>
      <c r="W360" cm="1">
        <f t="array" aca="1" ref="W360" ca="1">_xlfn.IFS(AND(INDIRECT($C360&amp;"!"&amp;"$G"&amp;$D360)-INDIRECT($C360&amp;"!"&amp;"$F"&amp;$D360)&lt;0.5,INDIRECT($C360&amp;"!"&amp;"$G"&amp;$D360)=1,INDIRECT($C361&amp;"!"&amp;"$F"&amp;$D361)=0),0,AND(INDIRECT($C359&amp;"!"&amp;"$G"&amp;$D359)-INDIRECT($C359&amp;"!"&amp;"$F"&amp;$D359)&lt;0.5,INDIRECT($C359&amp;"!"&amp;"$G"&amp;$D359)=1,INDIRECT($C360&amp;"!"&amp;"$F"&amp;$D360)=0),INDIRECT($C359&amp;"!"&amp;"$F"&amp;$D359),AND(INDIRECT($C359&amp;"!"&amp;"$G"&amp;$D359)-INDIRECT($C359&amp;"!"&amp;"$F"&amp;$D359)&lt;=0.5,INDIRECT($C359&amp;"!"&amp;"$G"&amp;$D359)=1,INDIRECT($C360&amp;"!"&amp;"$F"&amp;$D360)=0),Calculs!X359,AND(INDIRECT($C360&amp;"!"&amp;"$F"&amp;$D360)=0,INDIRECT($C359&amp;"!"&amp;"$G"&amp;$D359)=1),AH359,TRUE,INDIRECT($C360&amp;"!"&amp;"$F"&amp;$D360))</f>
        <v>0</v>
      </c>
      <c r="X360" cm="1">
        <f t="array" aca="1" ref="X360" ca="1">IF(AND(INDIRECT($C360&amp;"!"&amp;"$G"&amp;$D360)-INDIRECT($C360&amp;"!"&amp;"$F"&amp;$D360)&lt;0.5,INDIRECT($C360&amp;"!"&amp;"$G"&amp;$D360)=1,INDIRECT($C361&amp;"!"&amp;"$F"&amp;$D361)=0),0,IF(OR(INDIRECT($C360&amp;"!"&amp;"$G"&amp;$D360)=1,AND(INDIRECT($C360&amp;"!"&amp;"$G"&amp;$D360)&lt;&gt;1,INDIRECT($C360&amp;"!"&amp;"$G"&amp;$D360)&gt;Calculs!W360+0.5)),Calculs!W360+0.5,INDIRECT($C360&amp;"!"&amp;"$G"&amp;$D360)+ROUND(W360,0)))</f>
        <v>0</v>
      </c>
      <c r="Y360">
        <f t="shared" ca="1" si="145"/>
        <v>0</v>
      </c>
      <c r="Z360" cm="1">
        <f t="array" aca="1" ref="Z360" ca="1">IF(AND(W360=INT(W360),INDIRECT($C360&amp;"!"&amp;"$F"&amp;$D360)&lt;&gt;""),W360+1,ROUNDUP(W360,0))</f>
        <v>0</v>
      </c>
      <c r="AA360">
        <f t="shared" ca="1" si="146"/>
        <v>0</v>
      </c>
      <c r="AB360" t="str">
        <f t="shared" ca="1" si="147"/>
        <v>Oui</v>
      </c>
      <c r="AC360">
        <f t="shared" ca="1" si="148"/>
        <v>0</v>
      </c>
      <c r="AD360" t="str">
        <f t="shared" ca="1" si="134"/>
        <v>Oui</v>
      </c>
      <c r="AE360" t="str">
        <f t="shared" ca="1" si="149"/>
        <v/>
      </c>
      <c r="AF360" t="str">
        <f t="shared" ca="1" si="150"/>
        <v>Non</v>
      </c>
      <c r="AG360" cm="1">
        <f t="array" aca="1" ref="AG360" ca="1">IF(INDIRECT($C360&amp;"!"&amp;"$G"&amp;$D360)-INDIRECT($C360&amp;"!"&amp;"$F"&amp;$D360)&lt;=0.5,0,IF(AND(INDIRECT($C360&amp;"!"&amp;"$F"&amp;$D360)=0,INDIRECT($C359&amp;"!"&amp;"$G"&amp;$D359)=1),X360,INDIRECT($C360&amp;"!"&amp;"$F"&amp;$D360)))</f>
        <v>0</v>
      </c>
      <c r="AH360" cm="1">
        <f t="array" aca="1" ref="AH360" ca="1">IF(INDIRECT($C360&amp;"!"&amp;"$G"&amp;$D360)-INDIRECT($C360&amp;"!"&amp;"$F"&amp;$D360)&lt;=0.5,0,IF(OR(INDIRECT($C360&amp;"!"&amp;"$G"&amp;$D360)=1,AND(INDIRECT($C360&amp;"!"&amp;"$G"&amp;$D360)&lt;&gt;1,INDIRECT($C360&amp;"!"&amp;"$G"&amp;$D360)&gt;Calculs!AG360+0.5)),Calculs!AG360+0.5,INDIRECT($C360&amp;"!"&amp;"$G"&amp;$D360)+ROUND(AG360,0)))</f>
        <v>0</v>
      </c>
      <c r="AI360">
        <f t="shared" ca="1" si="151"/>
        <v>0</v>
      </c>
      <c r="AJ360" cm="1">
        <f t="array" aca="1" ref="AJ360" ca="1">IF(AND(AG360=INT(AG360),INDIRECT($C360&amp;"!"&amp;"$F"&amp;$D360)&lt;&gt;""),AG360+1,ROUNDUP(AG360,0))</f>
        <v>0</v>
      </c>
      <c r="AK360">
        <f t="shared" ca="1" si="152"/>
        <v>0</v>
      </c>
      <c r="AL360" t="str">
        <f t="shared" ca="1" si="153"/>
        <v>Oui</v>
      </c>
      <c r="AM360">
        <f t="shared" ca="1" si="154"/>
        <v>0</v>
      </c>
      <c r="AN360" t="str">
        <f t="shared" ca="1" si="135"/>
        <v>Oui</v>
      </c>
      <c r="AO360" t="str">
        <f t="shared" ca="1" si="155"/>
        <v/>
      </c>
    </row>
    <row r="361" spans="1:41" x14ac:dyDescent="0.25">
      <c r="A361">
        <v>359</v>
      </c>
      <c r="B361">
        <f ca="1">Data!E361</f>
        <v>1</v>
      </c>
      <c r="C361" t="s">
        <v>254</v>
      </c>
      <c r="D361">
        <v>29</v>
      </c>
      <c r="E361" t="str">
        <f t="shared" ca="1" si="137"/>
        <v>Non</v>
      </c>
      <c r="F361" t="str">
        <f ca="1">IF(Data!$D361&gt;=3,"Oui","Non")</f>
        <v>Non</v>
      </c>
      <c r="G361" s="4" t="str" cm="1">
        <f t="array" aca="1" ref="G361" ca="1">IF(OR(AND(Data!$E361=4,ISBLANK(INDIRECT($C361&amp;"!"&amp;"$D"&amp;$D361&amp;":$I"&amp;$D361))),$E361="Oui"),_xlfn.SWITCH(Informations!$E$10,"Oui",0.5,"Non",0.4,"Erreur"),"NA")</f>
        <v>NA</v>
      </c>
      <c r="H361" s="14" cm="1">
        <f t="array" aca="1" ref="H361" ca="1">_xlfn.SWITCH($G361,"NA",(INDIRECT($C361&amp;"!"&amp;"$E"&amp;$D361))-(INDIRECT($C361&amp;"!"&amp;"$D"&amp;$D361)),0.4,$G361,0.5,$G361,"Erreur","Erreur","Erreur")</f>
        <v>0</v>
      </c>
      <c r="I361" cm="1">
        <f t="array" aca="1" ref="I361" ca="1">IF($G361="NA",INDIRECT($C361&amp;"!"&amp;"$H"&amp;$D361)+INDIRECT($C361&amp;"!"&amp;"$I"&amp;$D361)+INDIRECT($C361&amp;"!"&amp;"$J"&amp;$D361),0)</f>
        <v>0</v>
      </c>
      <c r="J361" cm="1">
        <f t="array" aca="1" ref="J361" ca="1">IF($G361="NA",(INDIRECT($C361&amp;"!"&amp;"$K"&amp;$D361)),0)</f>
        <v>0</v>
      </c>
      <c r="K361" s="4">
        <f t="shared" ca="1" si="138"/>
        <v>0</v>
      </c>
      <c r="L361" s="3">
        <f t="shared" ca="1" si="139"/>
        <v>0</v>
      </c>
      <c r="M361" s="5" cm="1">
        <f t="array" aca="1" ref="M361" ca="1">IF((INDIRECT($C361&amp;"!"&amp;"$D"&amp;$D361))="",,_xlfn.IFS(INDIRECT($C361&amp;"!"&amp;"$E"&amp;$D361)&lt;(1/3),INDIRECT($C361&amp;"!"&amp;"$E"&amp;$D361)-INDIRECT($C361&amp;"!"&amp;"$D"&amp;$D361),INDIRECT($C361&amp;"!"&amp;"$E"&amp;$D361)&gt;=(1/3),Data!$H$3-(INDIRECT($C361&amp;"!"&amp;"$D"&amp;$D361))))+INDIRECT($C361&amp;"!"&amp;"$H"&amp;$D361)</f>
        <v>0</v>
      </c>
      <c r="N361" s="5">
        <f t="shared" ca="1" si="140"/>
        <v>0</v>
      </c>
      <c r="O361" s="6">
        <f t="shared" ca="1" si="141"/>
        <v>0</v>
      </c>
      <c r="P361" s="5" cm="1">
        <f t="array" aca="1" ref="P361" ca="1">IF((INDIRECT($C361&amp;"!"&amp;"$D"&amp;$D361))="",,_xlfn.IFS(INDIRECT($C361&amp;"!"&amp;"$D"&amp;$D361)&gt;(2/3),INDIRECT($C361&amp;"!"&amp;"$E"&amp;$D361)-INDIRECT($C361&amp;"!"&amp;"$D"&amp;$D361),INDIRECT($C361&amp;"!"&amp;"$D"&amp;$D361)&lt;=(2/3),INDIRECT($C361&amp;"!"&amp;"$E"&amp;$D361)-Data!$H$4))+INDIRECT($C361&amp;"!"&amp;"$J"&amp;$D361)</f>
        <v>0</v>
      </c>
      <c r="Q361" s="4">
        <f t="shared" ca="1" si="142"/>
        <v>0</v>
      </c>
      <c r="R361" s="6">
        <f t="shared" ca="1" si="143"/>
        <v>0</v>
      </c>
      <c r="S361" s="4">
        <f ca="1">IF(VLOOKUP(A361,Data!B:E,4)&gt;=2,K361,N361+Q361)</f>
        <v>0</v>
      </c>
      <c r="T361" s="4">
        <f ca="1">IF(VLOOKUP(A361,Data!B:E,4)&gt;=2,,K361-N361-Q361)</f>
        <v>0</v>
      </c>
      <c r="V361" t="str">
        <f t="shared" ca="1" si="144"/>
        <v>Non</v>
      </c>
      <c r="W361" cm="1">
        <f t="array" aca="1" ref="W361" ca="1">_xlfn.IFS(AND(INDIRECT($C361&amp;"!"&amp;"$G"&amp;$D361)-INDIRECT($C361&amp;"!"&amp;"$F"&amp;$D361)&lt;0.5,INDIRECT($C361&amp;"!"&amp;"$G"&amp;$D361)=1,INDIRECT($C362&amp;"!"&amp;"$F"&amp;$D362)=0),0,AND(INDIRECT($C360&amp;"!"&amp;"$G"&amp;$D360)-INDIRECT($C360&amp;"!"&amp;"$F"&amp;$D360)&lt;0.5,INDIRECT($C360&amp;"!"&amp;"$G"&amp;$D360)=1,INDIRECT($C361&amp;"!"&amp;"$F"&amp;$D361)=0),INDIRECT($C360&amp;"!"&amp;"$F"&amp;$D360),AND(INDIRECT($C360&amp;"!"&amp;"$G"&amp;$D360)-INDIRECT($C360&amp;"!"&amp;"$F"&amp;$D360)&lt;=0.5,INDIRECT($C360&amp;"!"&amp;"$G"&amp;$D360)=1,INDIRECT($C361&amp;"!"&amp;"$F"&amp;$D361)=0),Calculs!X360,AND(INDIRECT($C361&amp;"!"&amp;"$F"&amp;$D361)=0,INDIRECT($C360&amp;"!"&amp;"$G"&amp;$D360)=1),AH360,TRUE,INDIRECT($C361&amp;"!"&amp;"$F"&amp;$D361))</f>
        <v>0</v>
      </c>
      <c r="X361" cm="1">
        <f t="array" aca="1" ref="X361" ca="1">IF(AND(INDIRECT($C361&amp;"!"&amp;"$G"&amp;$D361)-INDIRECT($C361&amp;"!"&amp;"$F"&amp;$D361)&lt;0.5,INDIRECT($C361&amp;"!"&amp;"$G"&amp;$D361)=1,INDIRECT($C362&amp;"!"&amp;"$F"&amp;$D362)=0),0,IF(OR(INDIRECT($C361&amp;"!"&amp;"$G"&amp;$D361)=1,AND(INDIRECT($C361&amp;"!"&amp;"$G"&amp;$D361)&lt;&gt;1,INDIRECT($C361&amp;"!"&amp;"$G"&amp;$D361)&gt;Calculs!W361+0.5)),Calculs!W361+0.5,INDIRECT($C361&amp;"!"&amp;"$G"&amp;$D361)+ROUND(W361,0)))</f>
        <v>0</v>
      </c>
      <c r="Y361">
        <f t="shared" ca="1" si="145"/>
        <v>0</v>
      </c>
      <c r="Z361" cm="1">
        <f t="array" aca="1" ref="Z361" ca="1">IF(AND(W361=INT(W361),INDIRECT($C361&amp;"!"&amp;"$F"&amp;$D361)&lt;&gt;""),W361+1,ROUNDUP(W361,0))</f>
        <v>0</v>
      </c>
      <c r="AA361">
        <f t="shared" ca="1" si="146"/>
        <v>0</v>
      </c>
      <c r="AB361" t="str">
        <f t="shared" ca="1" si="147"/>
        <v>Oui</v>
      </c>
      <c r="AC361">
        <f t="shared" ca="1" si="148"/>
        <v>0</v>
      </c>
      <c r="AD361" t="str">
        <f t="shared" ca="1" si="134"/>
        <v>Oui</v>
      </c>
      <c r="AE361" t="str">
        <f t="shared" ca="1" si="149"/>
        <v/>
      </c>
      <c r="AF361" t="str">
        <f t="shared" ca="1" si="150"/>
        <v>Non</v>
      </c>
      <c r="AG361" cm="1">
        <f t="array" aca="1" ref="AG361" ca="1">IF(INDIRECT($C361&amp;"!"&amp;"$G"&amp;$D361)-INDIRECT($C361&amp;"!"&amp;"$F"&amp;$D361)&lt;=0.5,0,IF(AND(INDIRECT($C361&amp;"!"&amp;"$F"&amp;$D361)=0,INDIRECT($C360&amp;"!"&amp;"$G"&amp;$D360)=1),X361,INDIRECT($C361&amp;"!"&amp;"$F"&amp;$D361)))</f>
        <v>0</v>
      </c>
      <c r="AH361" cm="1">
        <f t="array" aca="1" ref="AH361" ca="1">IF(INDIRECT($C361&amp;"!"&amp;"$G"&amp;$D361)-INDIRECT($C361&amp;"!"&amp;"$F"&amp;$D361)&lt;=0.5,0,IF(OR(INDIRECT($C361&amp;"!"&amp;"$G"&amp;$D361)=1,AND(INDIRECT($C361&amp;"!"&amp;"$G"&amp;$D361)&lt;&gt;1,INDIRECT($C361&amp;"!"&amp;"$G"&amp;$D361)&gt;Calculs!AG361+0.5)),Calculs!AG361+0.5,INDIRECT($C361&amp;"!"&amp;"$G"&amp;$D361)+ROUND(AG361,0)))</f>
        <v>0</v>
      </c>
      <c r="AI361">
        <f t="shared" ca="1" si="151"/>
        <v>0</v>
      </c>
      <c r="AJ361" cm="1">
        <f t="array" aca="1" ref="AJ361" ca="1">IF(AND(AG361=INT(AG361),INDIRECT($C361&amp;"!"&amp;"$F"&amp;$D361)&lt;&gt;""),AG361+1,ROUNDUP(AG361,0))</f>
        <v>0</v>
      </c>
      <c r="AK361">
        <f t="shared" ca="1" si="152"/>
        <v>0</v>
      </c>
      <c r="AL361" t="str">
        <f t="shared" ca="1" si="153"/>
        <v>Oui</v>
      </c>
      <c r="AM361">
        <f t="shared" ca="1" si="154"/>
        <v>0</v>
      </c>
      <c r="AN361" t="str">
        <f t="shared" ca="1" si="135"/>
        <v>Oui</v>
      </c>
      <c r="AO361" t="str">
        <f t="shared" ca="1" si="155"/>
        <v/>
      </c>
    </row>
    <row r="362" spans="1:41" x14ac:dyDescent="0.25">
      <c r="A362">
        <v>360</v>
      </c>
      <c r="B362">
        <f ca="1">Data!E362</f>
        <v>1</v>
      </c>
      <c r="C362" t="s">
        <v>254</v>
      </c>
      <c r="D362">
        <v>30</v>
      </c>
      <c r="E362" t="str">
        <f t="shared" ca="1" si="137"/>
        <v>Non</v>
      </c>
      <c r="F362" t="str">
        <f ca="1">IF(Data!$D362&gt;=3,"Oui","Non")</f>
        <v>Non</v>
      </c>
      <c r="G362" s="4" t="str" cm="1">
        <f t="array" aca="1" ref="G362" ca="1">IF(OR(AND(Data!$E362=4,ISBLANK(INDIRECT($C362&amp;"!"&amp;"$D"&amp;$D362&amp;":$I"&amp;$D362))),$E362="Oui"),_xlfn.SWITCH(Informations!$E$10,"Oui",0.5,"Non",0.4,"Erreur"),"NA")</f>
        <v>NA</v>
      </c>
      <c r="H362" s="14" cm="1">
        <f t="array" aca="1" ref="H362" ca="1">_xlfn.SWITCH($G362,"NA",(INDIRECT($C362&amp;"!"&amp;"$E"&amp;$D362))-(INDIRECT($C362&amp;"!"&amp;"$D"&amp;$D362)),0.4,$G362,0.5,$G362,"Erreur","Erreur","Erreur")</f>
        <v>0</v>
      </c>
      <c r="I362" cm="1">
        <f t="array" aca="1" ref="I362" ca="1">IF($G362="NA",INDIRECT($C362&amp;"!"&amp;"$H"&amp;$D362)+INDIRECT($C362&amp;"!"&amp;"$I"&amp;$D362)+INDIRECT($C362&amp;"!"&amp;"$J"&amp;$D362),0)</f>
        <v>0</v>
      </c>
      <c r="J362" cm="1">
        <f t="array" aca="1" ref="J362" ca="1">IF($G362="NA",(INDIRECT($C362&amp;"!"&amp;"$K"&amp;$D362)),0)</f>
        <v>0</v>
      </c>
      <c r="K362" s="4">
        <f t="shared" ca="1" si="138"/>
        <v>0</v>
      </c>
      <c r="L362" s="3">
        <f t="shared" ca="1" si="139"/>
        <v>0</v>
      </c>
      <c r="M362" s="5" cm="1">
        <f t="array" aca="1" ref="M362" ca="1">IF((INDIRECT($C362&amp;"!"&amp;"$D"&amp;$D362))="",,_xlfn.IFS(INDIRECT($C362&amp;"!"&amp;"$E"&amp;$D362)&lt;(1/3),INDIRECT($C362&amp;"!"&amp;"$E"&amp;$D362)-INDIRECT($C362&amp;"!"&amp;"$D"&amp;$D362),INDIRECT($C362&amp;"!"&amp;"$E"&amp;$D362)&gt;=(1/3),Data!$H$3-(INDIRECT($C362&amp;"!"&amp;"$D"&amp;$D362))))+INDIRECT($C362&amp;"!"&amp;"$H"&amp;$D362)</f>
        <v>0</v>
      </c>
      <c r="N362" s="5">
        <f t="shared" ca="1" si="140"/>
        <v>0</v>
      </c>
      <c r="O362" s="6">
        <f t="shared" ca="1" si="141"/>
        <v>0</v>
      </c>
      <c r="P362" s="5" cm="1">
        <f t="array" aca="1" ref="P362" ca="1">IF((INDIRECT($C362&amp;"!"&amp;"$D"&amp;$D362))="",,_xlfn.IFS(INDIRECT($C362&amp;"!"&amp;"$D"&amp;$D362)&gt;(2/3),INDIRECT($C362&amp;"!"&amp;"$E"&amp;$D362)-INDIRECT($C362&amp;"!"&amp;"$D"&amp;$D362),INDIRECT($C362&amp;"!"&amp;"$D"&amp;$D362)&lt;=(2/3),INDIRECT($C362&amp;"!"&amp;"$E"&amp;$D362)-Data!$H$4))+INDIRECT($C362&amp;"!"&amp;"$J"&amp;$D362)</f>
        <v>0</v>
      </c>
      <c r="Q362" s="4">
        <f t="shared" ca="1" si="142"/>
        <v>0</v>
      </c>
      <c r="R362" s="6">
        <f t="shared" ca="1" si="143"/>
        <v>0</v>
      </c>
      <c r="S362" s="4">
        <f ca="1">IF(VLOOKUP(A362,Data!B:E,4)&gt;=2,K362,N362+Q362)</f>
        <v>0</v>
      </c>
      <c r="T362" s="4">
        <f ca="1">IF(VLOOKUP(A362,Data!B:E,4)&gt;=2,,K362-N362-Q362)</f>
        <v>0</v>
      </c>
      <c r="U362" s="4">
        <f t="shared" ref="U362" ca="1" si="161">SUM(K356:K362)</f>
        <v>0</v>
      </c>
      <c r="V362" t="str">
        <f t="shared" ca="1" si="144"/>
        <v>Non</v>
      </c>
      <c r="W362" cm="1">
        <f t="array" aca="1" ref="W362" ca="1">_xlfn.IFS(AND(INDIRECT($C362&amp;"!"&amp;"$G"&amp;$D362)-INDIRECT($C362&amp;"!"&amp;"$F"&amp;$D362)&lt;0.5,INDIRECT($C362&amp;"!"&amp;"$G"&amp;$D362)=1,INDIRECT($C363&amp;"!"&amp;"$F"&amp;$D363)=0),0,AND(INDIRECT($C361&amp;"!"&amp;"$G"&amp;$D361)-INDIRECT($C361&amp;"!"&amp;"$F"&amp;$D361)&lt;0.5,INDIRECT($C361&amp;"!"&amp;"$G"&amp;$D361)=1,INDIRECT($C362&amp;"!"&amp;"$F"&amp;$D362)=0),INDIRECT($C361&amp;"!"&amp;"$F"&amp;$D361),AND(INDIRECT($C361&amp;"!"&amp;"$G"&amp;$D361)-INDIRECT($C361&amp;"!"&amp;"$F"&amp;$D361)&lt;=0.5,INDIRECT($C361&amp;"!"&amp;"$G"&amp;$D361)=1,INDIRECT($C362&amp;"!"&amp;"$F"&amp;$D362)=0),Calculs!X361,AND(INDIRECT($C362&amp;"!"&amp;"$F"&amp;$D362)=0,INDIRECT($C361&amp;"!"&amp;"$G"&amp;$D361)=1),AH361,TRUE,INDIRECT($C362&amp;"!"&amp;"$F"&amp;$D362))</f>
        <v>0</v>
      </c>
      <c r="X362" cm="1">
        <f t="array" aca="1" ref="X362" ca="1">IF(AND(INDIRECT($C362&amp;"!"&amp;"$G"&amp;$D362)-INDIRECT($C362&amp;"!"&amp;"$F"&amp;$D362)&lt;0.5,INDIRECT($C362&amp;"!"&amp;"$G"&amp;$D362)=1,INDIRECT($C363&amp;"!"&amp;"$F"&amp;$D363)=0),0,IF(OR(INDIRECT($C362&amp;"!"&amp;"$G"&amp;$D362)=1,AND(INDIRECT($C362&amp;"!"&amp;"$G"&amp;$D362)&lt;&gt;1,INDIRECT($C362&amp;"!"&amp;"$G"&amp;$D362)&gt;Calculs!W362+0.5)),Calculs!W362+0.5,INDIRECT($C362&amp;"!"&amp;"$G"&amp;$D362)+ROUND(W362,0)))</f>
        <v>0</v>
      </c>
      <c r="Y362">
        <f t="shared" ca="1" si="145"/>
        <v>0</v>
      </c>
      <c r="Z362" cm="1">
        <f t="array" aca="1" ref="Z362" ca="1">IF(AND(W362=INT(W362),INDIRECT($C362&amp;"!"&amp;"$F"&amp;$D362)&lt;&gt;""),W362+1,ROUNDUP(W362,0))</f>
        <v>0</v>
      </c>
      <c r="AA362">
        <f t="shared" ca="1" si="146"/>
        <v>0</v>
      </c>
      <c r="AB362" t="str">
        <f t="shared" ca="1" si="147"/>
        <v>Oui</v>
      </c>
      <c r="AC362">
        <f t="shared" ca="1" si="148"/>
        <v>0</v>
      </c>
      <c r="AD362" t="str">
        <f t="shared" ca="1" si="134"/>
        <v>Oui</v>
      </c>
      <c r="AE362" t="str">
        <f t="shared" ca="1" si="149"/>
        <v/>
      </c>
      <c r="AF362" t="str">
        <f t="shared" ca="1" si="150"/>
        <v>Non</v>
      </c>
      <c r="AG362" cm="1">
        <f t="array" aca="1" ref="AG362" ca="1">IF(INDIRECT($C362&amp;"!"&amp;"$G"&amp;$D362)-INDIRECT($C362&amp;"!"&amp;"$F"&amp;$D362)&lt;=0.5,0,IF(AND(INDIRECT($C362&amp;"!"&amp;"$F"&amp;$D362)=0,INDIRECT($C361&amp;"!"&amp;"$G"&amp;$D361)=1),X362,INDIRECT($C362&amp;"!"&amp;"$F"&amp;$D362)))</f>
        <v>0</v>
      </c>
      <c r="AH362" cm="1">
        <f t="array" aca="1" ref="AH362" ca="1">IF(INDIRECT($C362&amp;"!"&amp;"$G"&amp;$D362)-INDIRECT($C362&amp;"!"&amp;"$F"&amp;$D362)&lt;=0.5,0,IF(OR(INDIRECT($C362&amp;"!"&amp;"$G"&amp;$D362)=1,AND(INDIRECT($C362&amp;"!"&amp;"$G"&amp;$D362)&lt;&gt;1,INDIRECT($C362&amp;"!"&amp;"$G"&amp;$D362)&gt;Calculs!AG362+0.5)),Calculs!AG362+0.5,INDIRECT($C362&amp;"!"&amp;"$G"&amp;$D362)+ROUND(AG362,0)))</f>
        <v>0</v>
      </c>
      <c r="AI362">
        <f t="shared" ca="1" si="151"/>
        <v>0</v>
      </c>
      <c r="AJ362" cm="1">
        <f t="array" aca="1" ref="AJ362" ca="1">IF(AND(AG362=INT(AG362),INDIRECT($C362&amp;"!"&amp;"$F"&amp;$D362)&lt;&gt;""),AG362+1,ROUNDUP(AG362,0))</f>
        <v>0</v>
      </c>
      <c r="AK362">
        <f t="shared" ca="1" si="152"/>
        <v>0</v>
      </c>
      <c r="AL362" t="str">
        <f t="shared" ca="1" si="153"/>
        <v>Oui</v>
      </c>
      <c r="AM362">
        <f t="shared" ca="1" si="154"/>
        <v>0</v>
      </c>
      <c r="AN362" t="str">
        <f t="shared" ca="1" si="135"/>
        <v>Oui</v>
      </c>
      <c r="AO362" t="str">
        <f t="shared" ca="1" si="155"/>
        <v/>
      </c>
    </row>
    <row r="363" spans="1:41" x14ac:dyDescent="0.25">
      <c r="A363">
        <v>361</v>
      </c>
      <c r="B363">
        <f ca="1">Data!E363</f>
        <v>1</v>
      </c>
      <c r="C363" t="s">
        <v>254</v>
      </c>
      <c r="D363">
        <v>31</v>
      </c>
      <c r="E363" t="str">
        <f t="shared" ca="1" si="137"/>
        <v>Non</v>
      </c>
      <c r="F363" t="str">
        <f ca="1">IF(Data!$D363&gt;=3,"Oui","Non")</f>
        <v>Non</v>
      </c>
      <c r="G363" s="4" t="str" cm="1">
        <f t="array" aca="1" ref="G363" ca="1">IF(OR(AND(Data!$E363=4,ISBLANK(INDIRECT($C363&amp;"!"&amp;"$D"&amp;$D363&amp;":$I"&amp;$D363))),$E363="Oui"),_xlfn.SWITCH(Informations!$E$10,"Oui",0.5,"Non",0.4,"Erreur"),"NA")</f>
        <v>NA</v>
      </c>
      <c r="H363" s="14" cm="1">
        <f t="array" aca="1" ref="H363" ca="1">_xlfn.SWITCH($G363,"NA",(INDIRECT($C363&amp;"!"&amp;"$E"&amp;$D363))-(INDIRECT($C363&amp;"!"&amp;"$D"&amp;$D363)),0.4,$G363,0.5,$G363,"Erreur","Erreur","Erreur")</f>
        <v>0</v>
      </c>
      <c r="I363" cm="1">
        <f t="array" aca="1" ref="I363" ca="1">IF($G363="NA",INDIRECT($C363&amp;"!"&amp;"$H"&amp;$D363)+INDIRECT($C363&amp;"!"&amp;"$I"&amp;$D363)+INDIRECT($C363&amp;"!"&amp;"$J"&amp;$D363),0)</f>
        <v>0</v>
      </c>
      <c r="J363" cm="1">
        <f t="array" aca="1" ref="J363" ca="1">IF($G363="NA",(INDIRECT($C363&amp;"!"&amp;"$K"&amp;$D363)),0)</f>
        <v>0</v>
      </c>
      <c r="K363" s="4">
        <f t="shared" ca="1" si="138"/>
        <v>0</v>
      </c>
      <c r="L363" s="3">
        <f t="shared" ca="1" si="139"/>
        <v>0</v>
      </c>
      <c r="M363" s="5" cm="1">
        <f t="array" aca="1" ref="M363" ca="1">IF((INDIRECT($C363&amp;"!"&amp;"$D"&amp;$D363))="",,_xlfn.IFS(INDIRECT($C363&amp;"!"&amp;"$E"&amp;$D363)&lt;(1/3),INDIRECT($C363&amp;"!"&amp;"$E"&amp;$D363)-INDIRECT($C363&amp;"!"&amp;"$D"&amp;$D363),INDIRECT($C363&amp;"!"&amp;"$E"&amp;$D363)&gt;=(1/3),Data!$H$3-(INDIRECT($C363&amp;"!"&amp;"$D"&amp;$D363))))+INDIRECT($C363&amp;"!"&amp;"$H"&amp;$D363)</f>
        <v>0</v>
      </c>
      <c r="N363" s="5">
        <f t="shared" ca="1" si="140"/>
        <v>0</v>
      </c>
      <c r="O363" s="6">
        <f t="shared" ca="1" si="141"/>
        <v>0</v>
      </c>
      <c r="P363" s="5" cm="1">
        <f t="array" aca="1" ref="P363" ca="1">IF((INDIRECT($C363&amp;"!"&amp;"$D"&amp;$D363))="",,_xlfn.IFS(INDIRECT($C363&amp;"!"&amp;"$D"&amp;$D363)&gt;(2/3),INDIRECT($C363&amp;"!"&amp;"$E"&amp;$D363)-INDIRECT($C363&amp;"!"&amp;"$D"&amp;$D363),INDIRECT($C363&amp;"!"&amp;"$D"&amp;$D363)&lt;=(2/3),INDIRECT($C363&amp;"!"&amp;"$E"&amp;$D363)-Data!$H$4))+INDIRECT($C363&amp;"!"&amp;"$J"&amp;$D363)</f>
        <v>0</v>
      </c>
      <c r="Q363" s="4">
        <f t="shared" ca="1" si="142"/>
        <v>0</v>
      </c>
      <c r="R363" s="6">
        <f t="shared" ca="1" si="143"/>
        <v>0</v>
      </c>
      <c r="S363" s="4">
        <f ca="1">IF(VLOOKUP(A363,Data!B:E,4)&gt;=2,K363,N363+Q363)</f>
        <v>0</v>
      </c>
      <c r="T363" s="4">
        <f ca="1">IF(VLOOKUP(A363,Data!B:E,4)&gt;=2,,K363-N363-Q363)</f>
        <v>0</v>
      </c>
      <c r="V363" t="str">
        <f t="shared" ca="1" si="144"/>
        <v>Non</v>
      </c>
      <c r="W363" cm="1">
        <f t="array" aca="1" ref="W363" ca="1">_xlfn.IFS(AND(INDIRECT($C363&amp;"!"&amp;"$G"&amp;$D363)-INDIRECT($C363&amp;"!"&amp;"$F"&amp;$D363)&lt;0.5,INDIRECT($C363&amp;"!"&amp;"$G"&amp;$D363)=1,INDIRECT($C364&amp;"!"&amp;"$F"&amp;$D364)=0),0,AND(INDIRECT($C362&amp;"!"&amp;"$G"&amp;$D362)-INDIRECT($C362&amp;"!"&amp;"$F"&amp;$D362)&lt;0.5,INDIRECT($C362&amp;"!"&amp;"$G"&amp;$D362)=1,INDIRECT($C363&amp;"!"&amp;"$F"&amp;$D363)=0),INDIRECT($C362&amp;"!"&amp;"$F"&amp;$D362),AND(INDIRECT($C362&amp;"!"&amp;"$G"&amp;$D362)-INDIRECT($C362&amp;"!"&amp;"$F"&amp;$D362)&lt;=0.5,INDIRECT($C362&amp;"!"&amp;"$G"&amp;$D362)=1,INDIRECT($C363&amp;"!"&amp;"$F"&amp;$D363)=0),Calculs!X362,AND(INDIRECT($C363&amp;"!"&amp;"$F"&amp;$D363)=0,INDIRECT($C362&amp;"!"&amp;"$G"&amp;$D362)=1),AH362,TRUE,INDIRECT($C363&amp;"!"&amp;"$F"&amp;$D363))</f>
        <v>0</v>
      </c>
      <c r="X363" cm="1">
        <f t="array" aca="1" ref="X363" ca="1">IF(AND(INDIRECT($C363&amp;"!"&amp;"$G"&amp;$D363)-INDIRECT($C363&amp;"!"&amp;"$F"&amp;$D363)&lt;0.5,INDIRECT($C363&amp;"!"&amp;"$G"&amp;$D363)=1,INDIRECT($C364&amp;"!"&amp;"$F"&amp;$D364)=0),0,IF(OR(INDIRECT($C363&amp;"!"&amp;"$G"&amp;$D363)=1,AND(INDIRECT($C363&amp;"!"&amp;"$G"&amp;$D363)&lt;&gt;1,INDIRECT($C363&amp;"!"&amp;"$G"&amp;$D363)&gt;Calculs!W363+0.5)),Calculs!W363+0.5,INDIRECT($C363&amp;"!"&amp;"$G"&amp;$D363)+ROUND(W363,0)))</f>
        <v>0</v>
      </c>
      <c r="Y363">
        <f t="shared" ca="1" si="145"/>
        <v>0</v>
      </c>
      <c r="Z363" cm="1">
        <f t="array" aca="1" ref="Z363" ca="1">IF(AND(W363=INT(W363),INDIRECT($C363&amp;"!"&amp;"$F"&amp;$D363)&lt;&gt;""),W363+1,ROUNDUP(W363,0))</f>
        <v>0</v>
      </c>
      <c r="AA363">
        <f t="shared" ca="1" si="146"/>
        <v>0</v>
      </c>
      <c r="AB363" t="str">
        <f t="shared" ca="1" si="147"/>
        <v>Oui</v>
      </c>
      <c r="AC363">
        <f t="shared" ca="1" si="148"/>
        <v>0</v>
      </c>
      <c r="AD363" t="str">
        <f t="shared" ca="1" si="134"/>
        <v>Oui</v>
      </c>
      <c r="AE363" t="str">
        <f t="shared" ca="1" si="149"/>
        <v/>
      </c>
      <c r="AF363" t="str">
        <f t="shared" ca="1" si="150"/>
        <v>Non</v>
      </c>
      <c r="AG363" cm="1">
        <f t="array" aca="1" ref="AG363" ca="1">IF(INDIRECT($C363&amp;"!"&amp;"$G"&amp;$D363)-INDIRECT($C363&amp;"!"&amp;"$F"&amp;$D363)&lt;=0.5,0,IF(AND(INDIRECT($C363&amp;"!"&amp;"$F"&amp;$D363)=0,INDIRECT($C362&amp;"!"&amp;"$G"&amp;$D362)=1),X363,INDIRECT($C363&amp;"!"&amp;"$F"&amp;$D363)))</f>
        <v>0</v>
      </c>
      <c r="AH363" cm="1">
        <f t="array" aca="1" ref="AH363" ca="1">IF(INDIRECT($C363&amp;"!"&amp;"$G"&amp;$D363)-INDIRECT($C363&amp;"!"&amp;"$F"&amp;$D363)&lt;=0.5,0,IF(OR(INDIRECT($C363&amp;"!"&amp;"$G"&amp;$D363)=1,AND(INDIRECT($C363&amp;"!"&amp;"$G"&amp;$D363)&lt;&gt;1,INDIRECT($C363&amp;"!"&amp;"$G"&amp;$D363)&gt;Calculs!AG363+0.5)),Calculs!AG363+0.5,INDIRECT($C363&amp;"!"&amp;"$G"&amp;$D363)+ROUND(AG363,0)))</f>
        <v>0</v>
      </c>
      <c r="AI363">
        <f t="shared" ca="1" si="151"/>
        <v>0</v>
      </c>
      <c r="AJ363" cm="1">
        <f t="array" aca="1" ref="AJ363" ca="1">IF(AND(AG363=INT(AG363),INDIRECT($C363&amp;"!"&amp;"$F"&amp;$D363)&lt;&gt;""),AG363+1,ROUNDUP(AG363,0))</f>
        <v>0</v>
      </c>
      <c r="AK363">
        <f t="shared" ca="1" si="152"/>
        <v>0</v>
      </c>
      <c r="AL363" t="str">
        <f t="shared" ca="1" si="153"/>
        <v>Oui</v>
      </c>
      <c r="AM363">
        <f t="shared" ca="1" si="154"/>
        <v>0</v>
      </c>
      <c r="AN363" t="str">
        <f t="shared" ca="1" si="135"/>
        <v>Oui</v>
      </c>
      <c r="AO363" t="str">
        <f t="shared" ca="1" si="155"/>
        <v/>
      </c>
    </row>
    <row r="364" spans="1:41" x14ac:dyDescent="0.25">
      <c r="A364">
        <v>362</v>
      </c>
      <c r="B364">
        <f ca="1">Data!E364</f>
        <v>1</v>
      </c>
      <c r="C364" t="s">
        <v>254</v>
      </c>
      <c r="D364">
        <v>32</v>
      </c>
      <c r="E364" t="str">
        <f t="shared" ca="1" si="137"/>
        <v>Non</v>
      </c>
      <c r="F364" t="str">
        <f ca="1">IF(Data!$D364&gt;=3,"Oui","Non")</f>
        <v>Non</v>
      </c>
      <c r="G364" s="4" t="str" cm="1">
        <f t="array" aca="1" ref="G364" ca="1">IF(OR(AND(Data!$E364=4,ISBLANK(INDIRECT($C364&amp;"!"&amp;"$D"&amp;$D364&amp;":$I"&amp;$D364))),$E364="Oui"),_xlfn.SWITCH(Informations!$E$10,"Oui",0.5,"Non",0.4,"Erreur"),"NA")</f>
        <v>NA</v>
      </c>
      <c r="H364" s="14" cm="1">
        <f t="array" aca="1" ref="H364" ca="1">_xlfn.SWITCH($G364,"NA",(INDIRECT($C364&amp;"!"&amp;"$E"&amp;$D364))-(INDIRECT($C364&amp;"!"&amp;"$D"&amp;$D364)),0.4,$G364,0.5,$G364,"Erreur","Erreur","Erreur")</f>
        <v>0</v>
      </c>
      <c r="I364" cm="1">
        <f t="array" aca="1" ref="I364" ca="1">IF($G364="NA",INDIRECT($C364&amp;"!"&amp;"$H"&amp;$D364)+INDIRECT($C364&amp;"!"&amp;"$I"&amp;$D364)+INDIRECT($C364&amp;"!"&amp;"$J"&amp;$D364),0)</f>
        <v>0</v>
      </c>
      <c r="J364" cm="1">
        <f t="array" aca="1" ref="J364" ca="1">IF($G364="NA",(INDIRECT($C364&amp;"!"&amp;"$K"&amp;$D364)),0)</f>
        <v>0</v>
      </c>
      <c r="K364" s="4">
        <f t="shared" ca="1" si="138"/>
        <v>0</v>
      </c>
      <c r="L364" s="3">
        <f t="shared" ca="1" si="139"/>
        <v>0</v>
      </c>
      <c r="M364" s="5" cm="1">
        <f t="array" aca="1" ref="M364" ca="1">IF((INDIRECT($C364&amp;"!"&amp;"$D"&amp;$D364))="",,_xlfn.IFS(INDIRECT($C364&amp;"!"&amp;"$E"&amp;$D364)&lt;(1/3),INDIRECT($C364&amp;"!"&amp;"$E"&amp;$D364)-INDIRECT($C364&amp;"!"&amp;"$D"&amp;$D364),INDIRECT($C364&amp;"!"&amp;"$E"&amp;$D364)&gt;=(1/3),Data!$H$3-(INDIRECT($C364&amp;"!"&amp;"$D"&amp;$D364))))+INDIRECT($C364&amp;"!"&amp;"$H"&amp;$D364)</f>
        <v>0</v>
      </c>
      <c r="N364" s="5">
        <f t="shared" ca="1" si="140"/>
        <v>0</v>
      </c>
      <c r="O364" s="6">
        <f t="shared" ca="1" si="141"/>
        <v>0</v>
      </c>
      <c r="P364" s="5" cm="1">
        <f t="array" aca="1" ref="P364" ca="1">IF((INDIRECT($C364&amp;"!"&amp;"$D"&amp;$D364))="",,_xlfn.IFS(INDIRECT($C364&amp;"!"&amp;"$D"&amp;$D364)&gt;(2/3),INDIRECT($C364&amp;"!"&amp;"$E"&amp;$D364)-INDIRECT($C364&amp;"!"&amp;"$D"&amp;$D364),INDIRECT($C364&amp;"!"&amp;"$D"&amp;$D364)&lt;=(2/3),INDIRECT($C364&amp;"!"&amp;"$E"&amp;$D364)-Data!$H$4))+INDIRECT($C364&amp;"!"&amp;"$J"&amp;$D364)</f>
        <v>0</v>
      </c>
      <c r="Q364" s="4">
        <f t="shared" ca="1" si="142"/>
        <v>0</v>
      </c>
      <c r="R364" s="6">
        <f t="shared" ca="1" si="143"/>
        <v>0</v>
      </c>
      <c r="S364" s="4">
        <f ca="1">IF(VLOOKUP(A364,Data!B:E,4)&gt;=2,K364,N364+Q364)</f>
        <v>0</v>
      </c>
      <c r="T364" s="4">
        <f ca="1">IF(VLOOKUP(A364,Data!B:E,4)&gt;=2,,K364-N364-Q364)</f>
        <v>0</v>
      </c>
      <c r="V364" t="str">
        <f t="shared" ca="1" si="144"/>
        <v>Non</v>
      </c>
      <c r="W364" cm="1">
        <f t="array" aca="1" ref="W364" ca="1">_xlfn.IFS(AND(INDIRECT($C364&amp;"!"&amp;"$G"&amp;$D364)-INDIRECT($C364&amp;"!"&amp;"$F"&amp;$D364)&lt;0.5,INDIRECT($C364&amp;"!"&amp;"$G"&amp;$D364)=1,INDIRECT($C365&amp;"!"&amp;"$F"&amp;$D365)=0),0,AND(INDIRECT($C363&amp;"!"&amp;"$G"&amp;$D363)-INDIRECT($C363&amp;"!"&amp;"$F"&amp;$D363)&lt;0.5,INDIRECT($C363&amp;"!"&amp;"$G"&amp;$D363)=1,INDIRECT($C364&amp;"!"&amp;"$F"&amp;$D364)=0),INDIRECT($C363&amp;"!"&amp;"$F"&amp;$D363),AND(INDIRECT($C363&amp;"!"&amp;"$G"&amp;$D363)-INDIRECT($C363&amp;"!"&amp;"$F"&amp;$D363)&lt;=0.5,INDIRECT($C363&amp;"!"&amp;"$G"&amp;$D363)=1,INDIRECT($C364&amp;"!"&amp;"$F"&amp;$D364)=0),Calculs!X363,AND(INDIRECT($C364&amp;"!"&amp;"$F"&amp;$D364)=0,INDIRECT($C363&amp;"!"&amp;"$G"&amp;$D363)=1),AH363,TRUE,INDIRECT($C364&amp;"!"&amp;"$F"&amp;$D364))</f>
        <v>0</v>
      </c>
      <c r="X364" cm="1">
        <f t="array" aca="1" ref="X364" ca="1">IF(AND(INDIRECT($C364&amp;"!"&amp;"$G"&amp;$D364)-INDIRECT($C364&amp;"!"&amp;"$F"&amp;$D364)&lt;0.5,INDIRECT($C364&amp;"!"&amp;"$G"&amp;$D364)=1,INDIRECT($C365&amp;"!"&amp;"$F"&amp;$D365)=0),0,IF(OR(INDIRECT($C364&amp;"!"&amp;"$G"&amp;$D364)=1,AND(INDIRECT($C364&amp;"!"&amp;"$G"&amp;$D364)&lt;&gt;1,INDIRECT($C364&amp;"!"&amp;"$G"&amp;$D364)&gt;Calculs!W364+0.5)),Calculs!W364+0.5,INDIRECT($C364&amp;"!"&amp;"$G"&amp;$D364)+ROUND(W364,0)))</f>
        <v>0</v>
      </c>
      <c r="Y364">
        <f t="shared" ca="1" si="145"/>
        <v>0</v>
      </c>
      <c r="Z364" cm="1">
        <f t="array" aca="1" ref="Z364" ca="1">IF(AND(W364=INT(W364),INDIRECT($C364&amp;"!"&amp;"$F"&amp;$D364)&lt;&gt;""),W364+1,ROUNDUP(W364,0))</f>
        <v>0</v>
      </c>
      <c r="AA364">
        <f t="shared" ca="1" si="146"/>
        <v>0</v>
      </c>
      <c r="AB364" t="str">
        <f t="shared" ca="1" si="147"/>
        <v>Oui</v>
      </c>
      <c r="AC364">
        <f t="shared" ca="1" si="148"/>
        <v>0</v>
      </c>
      <c r="AD364" t="str">
        <f t="shared" ca="1" si="134"/>
        <v>Oui</v>
      </c>
      <c r="AE364" t="str">
        <f t="shared" ca="1" si="149"/>
        <v/>
      </c>
      <c r="AF364" t="str">
        <f t="shared" ca="1" si="150"/>
        <v>Non</v>
      </c>
      <c r="AG364" cm="1">
        <f t="array" aca="1" ref="AG364" ca="1">IF(INDIRECT($C364&amp;"!"&amp;"$G"&amp;$D364)-INDIRECT($C364&amp;"!"&amp;"$F"&amp;$D364)&lt;=0.5,0,IF(AND(INDIRECT($C364&amp;"!"&amp;"$F"&amp;$D364)=0,INDIRECT($C363&amp;"!"&amp;"$G"&amp;$D363)=1),X364,INDIRECT($C364&amp;"!"&amp;"$F"&amp;$D364)))</f>
        <v>0</v>
      </c>
      <c r="AH364" cm="1">
        <f t="array" aca="1" ref="AH364" ca="1">IF(INDIRECT($C364&amp;"!"&amp;"$G"&amp;$D364)-INDIRECT($C364&amp;"!"&amp;"$F"&amp;$D364)&lt;=0.5,0,IF(OR(INDIRECT($C364&amp;"!"&amp;"$G"&amp;$D364)=1,AND(INDIRECT($C364&amp;"!"&amp;"$G"&amp;$D364)&lt;&gt;1,INDIRECT($C364&amp;"!"&amp;"$G"&amp;$D364)&gt;Calculs!AG364+0.5)),Calculs!AG364+0.5,INDIRECT($C364&amp;"!"&amp;"$G"&amp;$D364)+ROUND(AG364,0)))</f>
        <v>0</v>
      </c>
      <c r="AI364">
        <f t="shared" ca="1" si="151"/>
        <v>0</v>
      </c>
      <c r="AJ364" cm="1">
        <f t="array" aca="1" ref="AJ364" ca="1">IF(AND(AG364=INT(AG364),INDIRECT($C364&amp;"!"&amp;"$F"&amp;$D364)&lt;&gt;""),AG364+1,ROUNDUP(AG364,0))</f>
        <v>0</v>
      </c>
      <c r="AK364">
        <f t="shared" ca="1" si="152"/>
        <v>0</v>
      </c>
      <c r="AL364" t="str">
        <f t="shared" ca="1" si="153"/>
        <v>Oui</v>
      </c>
      <c r="AM364">
        <f t="shared" ca="1" si="154"/>
        <v>0</v>
      </c>
      <c r="AN364" t="str">
        <f t="shared" ca="1" si="135"/>
        <v>Oui</v>
      </c>
      <c r="AO364" t="str">
        <f t="shared" ca="1" si="155"/>
        <v/>
      </c>
    </row>
    <row r="365" spans="1:41" x14ac:dyDescent="0.25">
      <c r="A365">
        <v>363</v>
      </c>
      <c r="B365">
        <f ca="1">Data!E365</f>
        <v>1</v>
      </c>
      <c r="C365" t="s">
        <v>254</v>
      </c>
      <c r="D365">
        <v>33</v>
      </c>
      <c r="E365" t="str">
        <f t="shared" ca="1" si="137"/>
        <v>Non</v>
      </c>
      <c r="F365" t="str">
        <f ca="1">IF(Data!$D365&gt;=3,"Oui","Non")</f>
        <v>Non</v>
      </c>
      <c r="G365" s="4" t="str" cm="1">
        <f t="array" aca="1" ref="G365" ca="1">IF(OR(AND(Data!$E365=4,ISBLANK(INDIRECT($C365&amp;"!"&amp;"$D"&amp;$D365&amp;":$I"&amp;$D365))),$E365="Oui"),_xlfn.SWITCH(Informations!$E$10,"Oui",0.5,"Non",0.4,"Erreur"),"NA")</f>
        <v>NA</v>
      </c>
      <c r="H365" s="14" cm="1">
        <f t="array" aca="1" ref="H365" ca="1">_xlfn.SWITCH($G365,"NA",(INDIRECT($C365&amp;"!"&amp;"$E"&amp;$D365))-(INDIRECT($C365&amp;"!"&amp;"$D"&amp;$D365)),0.4,$G365,0.5,$G365,"Erreur","Erreur","Erreur")</f>
        <v>0</v>
      </c>
      <c r="I365" cm="1">
        <f t="array" aca="1" ref="I365" ca="1">IF($G365="NA",INDIRECT($C365&amp;"!"&amp;"$H"&amp;$D365)+INDIRECT($C365&amp;"!"&amp;"$I"&amp;$D365)+INDIRECT($C365&amp;"!"&amp;"$J"&amp;$D365),0)</f>
        <v>0</v>
      </c>
      <c r="J365" cm="1">
        <f t="array" aca="1" ref="J365" ca="1">IF($G365="NA",(INDIRECT($C365&amp;"!"&amp;"$K"&amp;$D365)),0)</f>
        <v>0</v>
      </c>
      <c r="K365" s="4">
        <f t="shared" ca="1" si="138"/>
        <v>0</v>
      </c>
      <c r="L365" s="3">
        <f t="shared" ca="1" si="139"/>
        <v>0</v>
      </c>
      <c r="M365" s="5" cm="1">
        <f t="array" aca="1" ref="M365" ca="1">IF((INDIRECT($C365&amp;"!"&amp;"$D"&amp;$D365))="",,_xlfn.IFS(INDIRECT($C365&amp;"!"&amp;"$E"&amp;$D365)&lt;(1/3),INDIRECT($C365&amp;"!"&amp;"$E"&amp;$D365)-INDIRECT($C365&amp;"!"&amp;"$D"&amp;$D365),INDIRECT($C365&amp;"!"&amp;"$E"&amp;$D365)&gt;=(1/3),Data!$H$3-(INDIRECT($C365&amp;"!"&amp;"$D"&amp;$D365))))+INDIRECT($C365&amp;"!"&amp;"$H"&amp;$D365)</f>
        <v>0</v>
      </c>
      <c r="N365" s="5">
        <f t="shared" ca="1" si="140"/>
        <v>0</v>
      </c>
      <c r="O365" s="6">
        <f t="shared" ca="1" si="141"/>
        <v>0</v>
      </c>
      <c r="P365" s="5" cm="1">
        <f t="array" aca="1" ref="P365" ca="1">IF((INDIRECT($C365&amp;"!"&amp;"$D"&amp;$D365))="",,_xlfn.IFS(INDIRECT($C365&amp;"!"&amp;"$D"&amp;$D365)&gt;(2/3),INDIRECT($C365&amp;"!"&amp;"$E"&amp;$D365)-INDIRECT($C365&amp;"!"&amp;"$D"&amp;$D365),INDIRECT($C365&amp;"!"&amp;"$D"&amp;$D365)&lt;=(2/3),INDIRECT($C365&amp;"!"&amp;"$E"&amp;$D365)-Data!$H$4))+INDIRECT($C365&amp;"!"&amp;"$J"&amp;$D365)</f>
        <v>0</v>
      </c>
      <c r="Q365" s="4">
        <f t="shared" ca="1" si="142"/>
        <v>0</v>
      </c>
      <c r="R365" s="6">
        <f t="shared" ca="1" si="143"/>
        <v>0</v>
      </c>
      <c r="S365" s="4">
        <f ca="1">IF(VLOOKUP(A365,Data!B:E,4)&gt;=2,K365,N365+Q365)</f>
        <v>0</v>
      </c>
      <c r="T365" s="4">
        <f ca="1">IF(VLOOKUP(A365,Data!B:E,4)&gt;=2,,K365-N365-Q365)</f>
        <v>0</v>
      </c>
      <c r="U365" s="4">
        <f ca="1">AVERAGE(K363:K365)*7</f>
        <v>0</v>
      </c>
      <c r="V365" t="str">
        <f t="shared" ca="1" si="144"/>
        <v>Non</v>
      </c>
      <c r="W365" cm="1">
        <f t="array" aca="1" ref="W365" ca="1">_xlfn.IFS(AND(INDIRECT($C364&amp;"!"&amp;"$G"&amp;$D364)-INDIRECT($C364&amp;"!"&amp;"$F"&amp;$D364)&lt;0.5,INDIRECT($C364&amp;"!"&amp;"$G"&amp;$D364)=1,INDIRECT($C365&amp;"!"&amp;"$F"&amp;$D365)=0),INDIRECT($C364&amp;"!"&amp;"$F"&amp;$D364),AND(INDIRECT($C364&amp;"!"&amp;"$G"&amp;$D364)-INDIRECT($C364&amp;"!"&amp;"$F"&amp;$D364)&lt;=0.5,INDIRECT($C364&amp;"!"&amp;"$G"&amp;$D364)=1,INDIRECT($C365&amp;"!"&amp;"$F"&amp;$D365)=0),Calculs!X364,AND(INDIRECT($C365&amp;"!"&amp;"$F"&amp;$D365)=0,INDIRECT($C364&amp;"!"&amp;"$G"&amp;$D364)=1),AH364,TRUE,INDIRECT($C365&amp;"!"&amp;"$F"&amp;$D365))</f>
        <v>0</v>
      </c>
      <c r="X365" cm="1">
        <f t="array" aca="1" ref="X365" ca="1">IF(OR(INDIRECT($C365&amp;"!"&amp;"$G"&amp;$D365)=1,AND(INDIRECT($C365&amp;"!"&amp;"$G"&amp;$D365)&lt;&gt;1,INDIRECT($C365&amp;"!"&amp;"$G"&amp;$D365)&gt;Calculs!W365+0.5)),Calculs!W365+0.5,INDIRECT($C365&amp;"!"&amp;"$G"&amp;$D365)+INT(W365))</f>
        <v>0</v>
      </c>
      <c r="Y365">
        <f t="shared" ca="1" si="145"/>
        <v>0</v>
      </c>
      <c r="Z365" cm="1">
        <f t="array" aca="1" ref="Z365" ca="1">IF(AND(W365=INT(W365),INDIRECT($C365&amp;"!"&amp;"$F"&amp;$D365)&lt;&gt;""),W365+1,ROUNDUP(W365,0))</f>
        <v>0</v>
      </c>
      <c r="AA365">
        <f t="shared" ca="1" si="146"/>
        <v>0</v>
      </c>
      <c r="AB365" t="str">
        <f t="shared" ca="1" si="147"/>
        <v>Oui</v>
      </c>
      <c r="AC365">
        <f t="shared" ca="1" si="148"/>
        <v>0</v>
      </c>
      <c r="AD365" t="str">
        <f t="shared" ca="1" si="134"/>
        <v>Oui</v>
      </c>
      <c r="AE365" t="str">
        <f t="shared" ca="1" si="149"/>
        <v/>
      </c>
      <c r="AF365" t="str">
        <f t="shared" ca="1" si="150"/>
        <v>Non</v>
      </c>
      <c r="AG365" cm="1">
        <f t="array" aca="1" ref="AG365" ca="1">IF(INDIRECT($C365&amp;"!"&amp;"$G"&amp;$D365)-INDIRECT($C365&amp;"!"&amp;"$F"&amp;$D365)&lt;=0.5,0,IF(AND(INDIRECT($C365&amp;"!"&amp;"$F"&amp;$D365)=0,INDIRECT($C364&amp;"!"&amp;"$G"&amp;$D364)=1),X365,INDIRECT($C365&amp;"!"&amp;"$F"&amp;$D365)))</f>
        <v>0</v>
      </c>
      <c r="AH365" cm="1">
        <f t="array" aca="1" ref="AH365" ca="1">IF(INDIRECT($C365&amp;"!"&amp;"$G"&amp;$D365)-INDIRECT($C365&amp;"!"&amp;"$F"&amp;$D365)&lt;=0.5,0,IF(OR(INDIRECT($C365&amp;"!"&amp;"$G"&amp;$D365)=1,AND(INDIRECT($C365&amp;"!"&amp;"$G"&amp;$D365)&lt;&gt;1,INDIRECT($C365&amp;"!"&amp;"$G"&amp;$D365)&gt;Calculs!AG365+0.5)),Calculs!AG365+0.5,INDIRECT($C365&amp;"!"&amp;"$G"&amp;$D365)+INT(AG365)))</f>
        <v>0</v>
      </c>
      <c r="AI365">
        <f t="shared" ca="1" si="151"/>
        <v>0</v>
      </c>
      <c r="AJ365" cm="1">
        <f t="array" aca="1" ref="AJ365" ca="1">IF(AND(AG365=INT(AG365),INDIRECT($C365&amp;"!"&amp;"$F"&amp;$D365)&lt;&gt;""),AG365+1,ROUNDUP(AG365,0))</f>
        <v>0</v>
      </c>
      <c r="AK365">
        <f t="shared" ca="1" si="152"/>
        <v>0</v>
      </c>
      <c r="AL365" t="str">
        <f t="shared" ca="1" si="153"/>
        <v>Oui</v>
      </c>
      <c r="AM365">
        <f t="shared" ca="1" si="154"/>
        <v>0</v>
      </c>
      <c r="AN365" t="str">
        <f t="shared" ca="1" si="135"/>
        <v>Oui</v>
      </c>
      <c r="AO365" t="str">
        <f t="shared" ca="1" si="155"/>
        <v/>
      </c>
    </row>
  </sheetData>
  <sheetProtection algorithmName="SHA-512" hashValue="/sf7bhPPS1d3sTL4jeSv8ToPWAP0mzgh4oxRRFDuY8EHpoWvGa1G1dQGC6WF+TwWXQ1oyAMZk2AJratBIR+EJQ==" saltValue="48dEJDeDuAu5leHBhPoJ7w==" spinCount="100000" sheet="1" objects="1" scenarios="1"/>
  <mergeCells count="2">
    <mergeCell ref="V1:AE1"/>
    <mergeCell ref="AF1:AO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44CA-1F89-42F9-9EF6-80361DD24580}">
  <dimension ref="A2:Y115"/>
  <sheetViews>
    <sheetView workbookViewId="0">
      <selection activeCell="T17" sqref="T17"/>
    </sheetView>
  </sheetViews>
  <sheetFormatPr baseColWidth="10" defaultRowHeight="15" x14ac:dyDescent="0.25"/>
  <cols>
    <col min="1" max="1" width="15.28515625" bestFit="1" customWidth="1"/>
    <col min="12" max="12" width="13.7109375" customWidth="1"/>
    <col min="13" max="13" width="17.28515625" style="17" customWidth="1"/>
  </cols>
  <sheetData>
    <row r="2" spans="1:25" x14ac:dyDescent="0.25">
      <c r="I2" s="194" t="s">
        <v>56</v>
      </c>
      <c r="J2" s="194"/>
      <c r="K2" s="194"/>
      <c r="L2" s="194"/>
      <c r="M2" s="194"/>
      <c r="N2" s="194"/>
      <c r="O2" s="194" t="s">
        <v>86</v>
      </c>
      <c r="P2" s="194"/>
      <c r="Q2" s="194"/>
      <c r="R2" s="194"/>
      <c r="S2" s="194"/>
      <c r="T2" s="194"/>
      <c r="U2" s="194"/>
      <c r="V2" s="194"/>
      <c r="W2" s="194"/>
      <c r="X2" s="194"/>
    </row>
    <row r="3" spans="1:25" x14ac:dyDescent="0.25">
      <c r="C3" s="1"/>
      <c r="D3" s="1"/>
      <c r="I3" s="192" t="s">
        <v>100</v>
      </c>
      <c r="J3" s="192"/>
      <c r="K3" s="192"/>
      <c r="L3" s="192"/>
      <c r="M3" s="192"/>
      <c r="N3" s="192"/>
      <c r="O3" s="192" t="s">
        <v>97</v>
      </c>
      <c r="P3" s="192"/>
      <c r="Q3" s="192"/>
      <c r="R3" s="192"/>
      <c r="S3" s="192"/>
      <c r="T3" s="192"/>
    </row>
    <row r="4" spans="1:25" s="2" customFormat="1" ht="75" x14ac:dyDescent="0.25">
      <c r="B4" s="15" t="s">
        <v>84</v>
      </c>
      <c r="C4" s="2" t="s">
        <v>76</v>
      </c>
      <c r="D4" s="2" t="s">
        <v>77</v>
      </c>
      <c r="E4" s="2" t="s">
        <v>79</v>
      </c>
      <c r="F4" s="2" t="s">
        <v>80</v>
      </c>
      <c r="G4" s="2" t="s">
        <v>81</v>
      </c>
      <c r="H4" s="2" t="s">
        <v>82</v>
      </c>
      <c r="I4" s="2" t="s">
        <v>53</v>
      </c>
      <c r="J4" s="2" t="s">
        <v>54</v>
      </c>
      <c r="K4" s="16" t="s">
        <v>55</v>
      </c>
      <c r="L4" s="2" t="s">
        <v>92</v>
      </c>
      <c r="M4" s="18" t="s">
        <v>93</v>
      </c>
      <c r="N4" s="2" t="s">
        <v>27</v>
      </c>
      <c r="O4" s="2" t="s">
        <v>53</v>
      </c>
      <c r="P4" s="2" t="s">
        <v>54</v>
      </c>
      <c r="Q4" s="16" t="s">
        <v>55</v>
      </c>
      <c r="R4" s="2" t="s">
        <v>92</v>
      </c>
      <c r="S4" s="18" t="s">
        <v>93</v>
      </c>
      <c r="T4" s="2" t="s">
        <v>27</v>
      </c>
      <c r="U4" s="2" t="s">
        <v>53</v>
      </c>
      <c r="V4" s="2" t="s">
        <v>54</v>
      </c>
      <c r="W4" s="16" t="s">
        <v>55</v>
      </c>
      <c r="X4" s="2" t="s">
        <v>92</v>
      </c>
      <c r="Y4" s="2" t="s">
        <v>104</v>
      </c>
    </row>
    <row r="5" spans="1:25" x14ac:dyDescent="0.25">
      <c r="A5" t="s">
        <v>65</v>
      </c>
      <c r="B5">
        <f ca="1">SUM(Calculs!K3:K33)</f>
        <v>0</v>
      </c>
      <c r="G5">
        <f ca="1">Calculs!U33</f>
        <v>0</v>
      </c>
      <c r="I5" s="17">
        <f ca="1">SUMIF(INDIRECT("Calculs!B"&amp;Data!K64&amp;":B"&amp;Data!L64),"=1", INDIRECT("Calculs!N"&amp;Data!K64&amp;":N"&amp;Data!L64))+SUMIF(INDIRECT("Calculs!B"&amp;Data!K64&amp;":B"&amp;Data!L64),"=1", INDIRECT("Calculs!Q"&amp;Data!K64&amp;":Q"&amp;Data!L64))</f>
        <v>0</v>
      </c>
      <c r="J5" s="17">
        <f ca="1">SUMIF(INDIRECT("Calculs!B"&amp;Data!K64&amp;":B"&amp;Data!L64),"=2",INDIRECT("Calculs!K"&amp;Data!K64&amp;":K"&amp;Data!L64))</f>
        <v>0</v>
      </c>
      <c r="K5">
        <f ca="1">SUMIF(INDIRECT("Calculs!B"&amp;Data!K64&amp;":B"&amp;Data!L64),"&gt;=3",INDIRECT("Calculs!K"&amp;Data!K64&amp;":K"&amp;Data!L64))</f>
        <v>0</v>
      </c>
      <c r="L5" s="17">
        <f ca="1">B5-(I5+J5+K5)</f>
        <v>0</v>
      </c>
      <c r="M5" s="5">
        <f ca="1">L5-Data!R4</f>
        <v>-8.8571428571428559</v>
      </c>
      <c r="N5">
        <f ca="1">IF(M5&lt;0,,M5)</f>
        <v>0</v>
      </c>
      <c r="O5" s="5">
        <f ca="1">U5*24</f>
        <v>0</v>
      </c>
      <c r="P5">
        <f ca="1">V5*24</f>
        <v>0</v>
      </c>
      <c r="Q5">
        <f ca="1">W5*24</f>
        <v>0</v>
      </c>
      <c r="R5">
        <f ca="1">X5*24</f>
        <v>0</v>
      </c>
      <c r="S5">
        <f t="shared" ref="S5:T5" ca="1" si="0">M5*24</f>
        <v>-212.57142857142856</v>
      </c>
      <c r="T5">
        <f t="shared" ca="1" si="0"/>
        <v>0</v>
      </c>
      <c r="U5">
        <f ca="1">SUMIF(INDIRECT("Calculs!B"&amp;Data!K64&amp;":B"&amp;Data!L64),"=1", INDIRECT("Calculs!O"&amp;Data!K64&amp;":O"&amp;Data!L64))+SUMIF(INDIRECT("Calculs!B"&amp;Data!K64&amp;":B"&amp;Data!L64),"=1", INDIRECT("Calculs!R"&amp;Data!K64&amp;":R"&amp;Data!L64))</f>
        <v>0</v>
      </c>
      <c r="V5">
        <f ca="1">SUMIF(INDIRECT("Calculs!B"&amp;Data!K64&amp;":B"&amp;Data!L64),"=2",INDIRECT("Calculs!L"&amp;Data!K64&amp;":L"&amp;Data!L64))</f>
        <v>0</v>
      </c>
      <c r="W5">
        <f ca="1">SUMIF(INDIRECT("Calculs!B"&amp;Data!K64&amp;":B"&amp;Data!L64),"&gt;=3",INDIRECT("Calculs!L"&amp;Data!K64&amp;":L"&amp;Data!L64))</f>
        <v>0</v>
      </c>
      <c r="X5">
        <f ca="1">SUM(INDIRECT("Calculs!L"&amp;Data!K64&amp;":L"&amp;Data!L64))-U5-V5-W5</f>
        <v>0</v>
      </c>
      <c r="Y5">
        <f ca="1">SUM(INDIRECT("Calculs!AE"&amp;Data!K64&amp;":AE"&amp;Data!L64),INDIRECT("Calculs!AO"&amp;Data!K64&amp;":AO"&amp;Data!L64))</f>
        <v>0</v>
      </c>
    </row>
    <row r="6" spans="1:25" x14ac:dyDescent="0.25">
      <c r="A6" t="s">
        <v>66</v>
      </c>
      <c r="B6">
        <f ca="1">SUM(Calculs!K34:K63)</f>
        <v>0</v>
      </c>
      <c r="C6" cm="1">
        <f t="array" aca="1" ref="C6" ca="1">INDIRECT("Calculs!U"&amp;A23)</f>
        <v>0</v>
      </c>
      <c r="D6" cm="1">
        <f t="array" aca="1" ref="D6" ca="1">INDIRECT("Calculs!U"&amp;B23)</f>
        <v>0</v>
      </c>
      <c r="E6" cm="1">
        <f t="array" aca="1" ref="E6" ca="1">INDIRECT("Calculs!U"&amp;C23)</f>
        <v>0</v>
      </c>
      <c r="F6" cm="1">
        <f t="array" aca="1" ref="F6" ca="1">INDIRECT("Calculs!U"&amp;D23)</f>
        <v>0</v>
      </c>
      <c r="I6" s="17">
        <f ca="1">SUMIF(INDIRECT("Calculs!B"&amp;Data!K65&amp;":B"&amp;Data!L65),"=1", INDIRECT("Calculs!N"&amp;Data!K65&amp;":N"&amp;Data!L65))+SUMIF(INDIRECT("Calculs!B"&amp;Data!K65&amp;":B"&amp;Data!L65),"=1", INDIRECT("Calculs!Q"&amp;Data!K65&amp;":Q"&amp;Data!L65))</f>
        <v>0</v>
      </c>
      <c r="J6" s="17">
        <f ca="1">SUMIF(INDIRECT("Calculs!B"&amp;Data!K65&amp;":B"&amp;Data!L65),"=2",INDIRECT("Calculs!K"&amp;Data!K65&amp;":K"&amp;Data!L65))</f>
        <v>0</v>
      </c>
      <c r="K6">
        <f ca="1">SUMIF(INDIRECT("Calculs!B"&amp;Data!K65&amp;":B"&amp;Data!L65),"&gt;=3",INDIRECT("Calculs!K"&amp;Data!K65&amp;":K"&amp;Data!L65))</f>
        <v>0</v>
      </c>
      <c r="L6" s="17">
        <f t="shared" ref="L6:L16" ca="1" si="1">B6-(I6+J6+K6)</f>
        <v>0</v>
      </c>
      <c r="M6" s="5">
        <f ca="1">L6-Data!R5</f>
        <v>-8.5714285714285712</v>
      </c>
      <c r="N6">
        <f t="shared" ref="N6:N16" ca="1" si="2">IF(M6&lt;0,,M6)</f>
        <v>0</v>
      </c>
      <c r="O6" s="5">
        <f t="shared" ref="O6:O16" ca="1" si="3">U6*24</f>
        <v>0</v>
      </c>
      <c r="P6">
        <f t="shared" ref="P6:P16" ca="1" si="4">V6*24</f>
        <v>0</v>
      </c>
      <c r="Q6">
        <f t="shared" ref="Q6:Q16" ca="1" si="5">W6*24</f>
        <v>0</v>
      </c>
      <c r="R6">
        <f t="shared" ref="R6:R16" ca="1" si="6">X6*24</f>
        <v>0</v>
      </c>
      <c r="S6">
        <f t="shared" ref="S6:S16" ca="1" si="7">M6*24</f>
        <v>-205.71428571428572</v>
      </c>
      <c r="T6">
        <f ca="1">N6*24</f>
        <v>0</v>
      </c>
      <c r="U6">
        <f ca="1">SUMIF(INDIRECT("Calculs!B"&amp;Data!K65&amp;":B"&amp;Data!L65),"=1", INDIRECT("Calculs!O"&amp;Data!K65&amp;":O"&amp;Data!L65))+SUMIF(INDIRECT("Calculs!B"&amp;Data!K65&amp;":B"&amp;Data!L65),"=1", INDIRECT("Calculs!R"&amp;Data!K65&amp;":R"&amp;Data!L65))</f>
        <v>0</v>
      </c>
      <c r="V6">
        <f ca="1">SUMIF(INDIRECT("Calculs!B"&amp;Data!K65&amp;":B"&amp;Data!L65),"=2",INDIRECT("Calculs!L"&amp;Data!K65&amp;":L"&amp;Data!L65))</f>
        <v>0</v>
      </c>
      <c r="W6">
        <f ca="1">SUMIF(INDIRECT("Calculs!B"&amp;Data!K65&amp;":B"&amp;Data!L65),"&gt;=3",INDIRECT("Calculs!L"&amp;Data!K65&amp;":L"&amp;Data!L65))</f>
        <v>0</v>
      </c>
      <c r="X6">
        <f ca="1">SUM(INDIRECT("Calculs!L"&amp;Data!K65&amp;":L"&amp;Data!L65))-U6-V6-W6</f>
        <v>0</v>
      </c>
      <c r="Y6">
        <f ca="1">SUM(INDIRECT("Calculs!AE"&amp;Data!K65&amp;":AE"&amp;Data!L65),INDIRECT("Calculs!AO"&amp;Data!K65&amp;":AO"&amp;Data!L65))</f>
        <v>0</v>
      </c>
    </row>
    <row r="7" spans="1:25" x14ac:dyDescent="0.25">
      <c r="A7" t="s">
        <v>63</v>
      </c>
      <c r="B7">
        <f ca="1">SUM(Calculs!K64:K93)</f>
        <v>0</v>
      </c>
      <c r="C7" cm="1">
        <f t="array" aca="1" ref="C7" ca="1">INDIRECT("Calculs!U"&amp;A24)</f>
        <v>0</v>
      </c>
      <c r="D7" cm="1">
        <f t="array" aca="1" ref="D7" ca="1">INDIRECT("Calculs!U"&amp;B24)</f>
        <v>0</v>
      </c>
      <c r="E7" cm="1">
        <f t="array" aca="1" ref="E7" ca="1">INDIRECT("Calculs!U"&amp;C24)</f>
        <v>0</v>
      </c>
      <c r="F7" cm="1">
        <f t="array" aca="1" ref="F7" ca="1">INDIRECT("Calculs!U"&amp;D24)</f>
        <v>0</v>
      </c>
      <c r="I7" s="17">
        <f ca="1">SUMIF(INDIRECT("Calculs!B"&amp;Data!K66&amp;":B"&amp;Data!L66),"=1", INDIRECT("Calculs!N"&amp;Data!K66&amp;":N"&amp;Data!L66))+SUMIF(INDIRECT("Calculs!B"&amp;Data!K66&amp;":B"&amp;Data!L66),"=1", INDIRECT("Calculs!Q"&amp;Data!K66&amp;":Q"&amp;Data!L66))</f>
        <v>0</v>
      </c>
      <c r="J7" s="17">
        <f ca="1">SUMIF(INDIRECT("Calculs!B"&amp;Data!K66&amp;":B"&amp;Data!L66),"=2",INDIRECT("Calculs!K"&amp;Data!K66&amp;":K"&amp;Data!L66))</f>
        <v>0</v>
      </c>
      <c r="K7">
        <f ca="1">SUMIF(INDIRECT("Calculs!B"&amp;Data!K66&amp;":B"&amp;Data!L66),"&gt;=3",INDIRECT("Calculs!K"&amp;Data!K66&amp;":K"&amp;Data!L66))</f>
        <v>0</v>
      </c>
      <c r="L7" s="17">
        <f t="shared" ca="1" si="1"/>
        <v>0</v>
      </c>
      <c r="M7" s="5">
        <f ca="1">L7-Data!R6</f>
        <v>-8.8571428571428559</v>
      </c>
      <c r="N7">
        <f t="shared" ca="1" si="2"/>
        <v>0</v>
      </c>
      <c r="O7" s="5">
        <f t="shared" ca="1" si="3"/>
        <v>0</v>
      </c>
      <c r="P7">
        <f t="shared" ca="1" si="4"/>
        <v>0</v>
      </c>
      <c r="Q7">
        <f t="shared" ca="1" si="5"/>
        <v>0</v>
      </c>
      <c r="R7">
        <f t="shared" ca="1" si="6"/>
        <v>0</v>
      </c>
      <c r="S7">
        <f t="shared" ca="1" si="7"/>
        <v>-212.57142857142856</v>
      </c>
      <c r="T7">
        <f t="shared" ref="T7:T16" ca="1" si="8">N7*24</f>
        <v>0</v>
      </c>
      <c r="U7">
        <f ca="1">SUMIF(INDIRECT("Calculs!B"&amp;Data!K66&amp;":B"&amp;Data!L66),"=1", INDIRECT("Calculs!O"&amp;Data!K66&amp;":O"&amp;Data!L66))+SUMIF(INDIRECT("Calculs!B"&amp;Data!K66&amp;":B"&amp;Data!L66),"=1", INDIRECT("Calculs!R"&amp;Data!K66&amp;":R"&amp;Data!L66))</f>
        <v>0</v>
      </c>
      <c r="V7">
        <f ca="1">SUMIF(INDIRECT("Calculs!B"&amp;Data!K66&amp;":B"&amp;Data!L66),"=2",INDIRECT("Calculs!L"&amp;Data!K66&amp;":L"&amp;Data!L66))</f>
        <v>0</v>
      </c>
      <c r="W7">
        <f ca="1">SUMIF(INDIRECT("Calculs!B"&amp;Data!K66&amp;":B"&amp;Data!L66),"&gt;=3",INDIRECT("Calculs!L"&amp;Data!K66&amp;":L"&amp;Data!L66))</f>
        <v>0</v>
      </c>
      <c r="X7">
        <f ca="1">SUM(INDIRECT("Calculs!L"&amp;Data!K66&amp;":L"&amp;Data!L66))-U7-V7-W7</f>
        <v>0</v>
      </c>
      <c r="Y7">
        <f ca="1">SUM(INDIRECT("Calculs!AE"&amp;Data!K66&amp;":AE"&amp;Data!L66),INDIRECT("Calculs!AO"&amp;Data!K66&amp;":AO"&amp;Data!L66))</f>
        <v>0</v>
      </c>
    </row>
    <row r="8" spans="1:25" x14ac:dyDescent="0.25">
      <c r="A8" t="s">
        <v>67</v>
      </c>
      <c r="B8">
        <f ca="1">SUM(Calculs!K94:K123)</f>
        <v>0</v>
      </c>
      <c r="C8" cm="1">
        <f t="array" aca="1" ref="C8" ca="1">INDIRECT("Calculs!U"&amp;A25)</f>
        <v>0</v>
      </c>
      <c r="D8" cm="1">
        <f t="array" aca="1" ref="D8" ca="1">INDIRECT("Calculs!U"&amp;B25)</f>
        <v>0</v>
      </c>
      <c r="E8" cm="1">
        <f t="array" aca="1" ref="E8" ca="1">INDIRECT("Calculs!U"&amp;C25)</f>
        <v>0</v>
      </c>
      <c r="F8" cm="1">
        <f t="array" aca="1" ref="F8" ca="1">INDIRECT("Calculs!U"&amp;D25)</f>
        <v>0</v>
      </c>
      <c r="I8" s="17">
        <f ca="1">SUMIF(INDIRECT("Calculs!B"&amp;Data!K67&amp;":B"&amp;Data!L67),"=1", INDIRECT("Calculs!N"&amp;Data!K67&amp;":N"&amp;Data!L67))+SUMIF(INDIRECT("Calculs!B"&amp;Data!K67&amp;":B"&amp;Data!L67),"=1", INDIRECT("Calculs!Q"&amp;Data!K67&amp;":Q"&amp;Data!L67))</f>
        <v>0</v>
      </c>
      <c r="J8" s="17">
        <f ca="1">SUMIF(INDIRECT("Calculs!B"&amp;Data!K67&amp;":B"&amp;Data!L67),"=2",INDIRECT("Calculs!K"&amp;Data!K67&amp;":K"&amp;Data!L67))</f>
        <v>0</v>
      </c>
      <c r="K8">
        <f ca="1">SUMIF(INDIRECT("Calculs!B"&amp;Data!K67&amp;":B"&amp;Data!L67),"&gt;=3",INDIRECT("Calculs!K"&amp;Data!K67&amp;":K"&amp;Data!L67))</f>
        <v>0</v>
      </c>
      <c r="L8" s="17">
        <f t="shared" ca="1" si="1"/>
        <v>0</v>
      </c>
      <c r="M8" s="5">
        <f ca="1">L8-Data!R7</f>
        <v>-8.8571428571428559</v>
      </c>
      <c r="N8">
        <f t="shared" ca="1" si="2"/>
        <v>0</v>
      </c>
      <c r="O8" s="5">
        <f t="shared" ca="1" si="3"/>
        <v>0</v>
      </c>
      <c r="P8">
        <f t="shared" ca="1" si="4"/>
        <v>0</v>
      </c>
      <c r="Q8">
        <f t="shared" ca="1" si="5"/>
        <v>0</v>
      </c>
      <c r="R8">
        <f t="shared" ca="1" si="6"/>
        <v>0</v>
      </c>
      <c r="S8">
        <f t="shared" ca="1" si="7"/>
        <v>-212.57142857142856</v>
      </c>
      <c r="T8">
        <f t="shared" ca="1" si="8"/>
        <v>0</v>
      </c>
      <c r="U8">
        <f ca="1">SUMIF(INDIRECT("Calculs!B"&amp;Data!K67&amp;":B"&amp;Data!L67),"=1", INDIRECT("Calculs!O"&amp;Data!K67&amp;":O"&amp;Data!L67))+SUMIF(INDIRECT("Calculs!B"&amp;Data!K67&amp;":B"&amp;Data!L67),"=1", INDIRECT("Calculs!R"&amp;Data!K67&amp;":R"&amp;Data!L67))</f>
        <v>0</v>
      </c>
      <c r="V8">
        <f ca="1">SUMIF(INDIRECT("Calculs!B"&amp;Data!K67&amp;":B"&amp;Data!L67),"=2",INDIRECT("Calculs!L"&amp;Data!K67&amp;":L"&amp;Data!L67))</f>
        <v>0</v>
      </c>
      <c r="W8">
        <f ca="1">SUMIF(INDIRECT("Calculs!B"&amp;Data!K67&amp;":B"&amp;Data!L67),"&gt;=3",INDIRECT("Calculs!L"&amp;Data!K67&amp;":L"&amp;Data!L67))</f>
        <v>0</v>
      </c>
      <c r="X8">
        <f ca="1">SUM(INDIRECT("Calculs!L"&amp;Data!K67&amp;":L"&amp;Data!L67))-U8-V8-W8</f>
        <v>0</v>
      </c>
      <c r="Y8">
        <f ca="1">SUM(INDIRECT("Calculs!AE"&amp;Data!K67&amp;":AE"&amp;Data!L67),INDIRECT("Calculs!AO"&amp;Data!K67&amp;":AO"&amp;Data!L67))</f>
        <v>0</v>
      </c>
    </row>
    <row r="9" spans="1:25" x14ac:dyDescent="0.25">
      <c r="A9" t="s">
        <v>68</v>
      </c>
      <c r="B9">
        <f ca="1">SUM(Calculs!K124:K151)</f>
        <v>0</v>
      </c>
      <c r="C9" cm="1">
        <f t="array" aca="1" ref="C9" ca="1">INDIRECT("Calculs!U"&amp;A26)</f>
        <v>0</v>
      </c>
      <c r="D9" cm="1">
        <f t="array" aca="1" ref="D9" ca="1">INDIRECT("Calculs!U"&amp;B26)</f>
        <v>0</v>
      </c>
      <c r="E9" cm="1">
        <f t="array" aca="1" ref="E9" ca="1">INDIRECT("Calculs!U"&amp;C26)</f>
        <v>0</v>
      </c>
      <c r="F9" cm="1">
        <f t="array" aca="1" ref="F9" ca="1">INDIRECT("Calculs!U"&amp;D26)</f>
        <v>0</v>
      </c>
      <c r="I9" s="17">
        <f ca="1">SUMIF(INDIRECT("Calculs!B"&amp;Data!K68&amp;":B"&amp;Data!L68),"=1", INDIRECT("Calculs!N"&amp;Data!K68&amp;":N"&amp;Data!L68))+SUMIF(INDIRECT("Calculs!B"&amp;Data!K68&amp;":B"&amp;Data!L68),"=1", INDIRECT("Calculs!Q"&amp;Data!K68&amp;":Q"&amp;Data!L68))</f>
        <v>0</v>
      </c>
      <c r="J9" s="17">
        <f ca="1">SUMIF(INDIRECT("Calculs!B"&amp;Data!K68&amp;":B"&amp;Data!L68),"=2",INDIRECT("Calculs!K"&amp;Data!K68&amp;":K"&amp;Data!L68))</f>
        <v>0</v>
      </c>
      <c r="K9">
        <f ca="1">SUMIF(INDIRECT("Calculs!B"&amp;Data!K68&amp;":B"&amp;Data!L68),"&gt;=3",INDIRECT("Calculs!K"&amp;Data!K68&amp;":K"&amp;Data!L68))</f>
        <v>0</v>
      </c>
      <c r="L9" s="17">
        <f t="shared" ca="1" si="1"/>
        <v>0</v>
      </c>
      <c r="M9" s="5">
        <f ca="1">L9-Data!R8</f>
        <v>-7.9999999999999991</v>
      </c>
      <c r="N9">
        <f t="shared" ca="1" si="2"/>
        <v>0</v>
      </c>
      <c r="O9" s="5">
        <f t="shared" ca="1" si="3"/>
        <v>0</v>
      </c>
      <c r="P9">
        <f t="shared" ca="1" si="4"/>
        <v>0</v>
      </c>
      <c r="Q9">
        <f t="shared" ca="1" si="5"/>
        <v>0</v>
      </c>
      <c r="R9">
        <f t="shared" ca="1" si="6"/>
        <v>0</v>
      </c>
      <c r="S9">
        <f t="shared" ca="1" si="7"/>
        <v>-191.99999999999997</v>
      </c>
      <c r="T9">
        <f t="shared" ca="1" si="8"/>
        <v>0</v>
      </c>
      <c r="U9">
        <f ca="1">SUMIF(INDIRECT("Calculs!B"&amp;Data!K68&amp;":B"&amp;Data!L68),"=1", INDIRECT("Calculs!O"&amp;Data!K68&amp;":O"&amp;Data!L68))+SUMIF(INDIRECT("Calculs!B"&amp;Data!K68&amp;":B"&amp;Data!L68),"=1", INDIRECT("Calculs!R"&amp;Data!K68&amp;":R"&amp;Data!L68))</f>
        <v>0</v>
      </c>
      <c r="V9">
        <f ca="1">SUMIF(INDIRECT("Calculs!B"&amp;Data!K68&amp;":B"&amp;Data!L68),"=2",INDIRECT("Calculs!L"&amp;Data!K68&amp;":L"&amp;Data!L68))</f>
        <v>0</v>
      </c>
      <c r="W9">
        <f ca="1">SUMIF(INDIRECT("Calculs!B"&amp;Data!K68&amp;":B"&amp;Data!L68),"&gt;=3",INDIRECT("Calculs!L"&amp;Data!K68&amp;":L"&amp;Data!L68))</f>
        <v>0</v>
      </c>
      <c r="X9">
        <f ca="1">SUM(INDIRECT("Calculs!L"&amp;Data!K68&amp;":L"&amp;Data!L68))-U9-V9-W9</f>
        <v>0</v>
      </c>
      <c r="Y9">
        <f ca="1">SUM(INDIRECT("Calculs!AE"&amp;Data!K68&amp;":AE"&amp;Data!L68),INDIRECT("Calculs!AO"&amp;Data!K68&amp;":AO"&amp;Data!L68))</f>
        <v>0</v>
      </c>
    </row>
    <row r="10" spans="1:25" x14ac:dyDescent="0.25">
      <c r="A10" t="s">
        <v>69</v>
      </c>
      <c r="B10">
        <f ca="1">SUM(Calculs!K151:K182)</f>
        <v>0</v>
      </c>
      <c r="C10" cm="1">
        <f t="array" aca="1" ref="C10" ca="1">INDIRECT("Calculs!U"&amp;A27)</f>
        <v>0</v>
      </c>
      <c r="D10" cm="1">
        <f t="array" aca="1" ref="D10" ca="1">INDIRECT("Calculs!U"&amp;B27)</f>
        <v>0</v>
      </c>
      <c r="E10" cm="1">
        <f t="array" aca="1" ref="E10" ca="1">INDIRECT("Calculs!U"&amp;C27)</f>
        <v>0</v>
      </c>
      <c r="F10" cm="1">
        <f t="array" aca="1" ref="F10" ca="1">INDIRECT("Calculs!U"&amp;D27)</f>
        <v>0</v>
      </c>
      <c r="G10" cm="1">
        <f t="array" aca="1" ref="G10" ca="1">INDIRECT("Calculs!U"&amp;E27)</f>
        <v>0</v>
      </c>
      <c r="I10" s="17">
        <f ca="1">SUMIF(INDIRECT("Calculs!B"&amp;Data!K69&amp;":B"&amp;Data!L69),"=1", INDIRECT("Calculs!N"&amp;Data!K69&amp;":N"&amp;Data!L69))+SUMIF(INDIRECT("Calculs!B"&amp;Data!K69&amp;":B"&amp;Data!L69),"=1", INDIRECT("Calculs!Q"&amp;Data!K69&amp;":Q"&amp;Data!L69))</f>
        <v>0</v>
      </c>
      <c r="J10" s="17">
        <f ca="1">SUMIF(INDIRECT("Calculs!B"&amp;Data!K69&amp;":B"&amp;Data!L69),"=2",INDIRECT("Calculs!K"&amp;Data!K69&amp;":K"&amp;Data!L69))</f>
        <v>0</v>
      </c>
      <c r="K10">
        <f ca="1">SUMIF(INDIRECT("Calculs!B"&amp;Data!K69&amp;":B"&amp;Data!L69),"&gt;=3",INDIRECT("Calculs!K"&amp;Data!K69&amp;":K"&amp;Data!L69))</f>
        <v>0</v>
      </c>
      <c r="L10" s="17">
        <f t="shared" ca="1" si="1"/>
        <v>0</v>
      </c>
      <c r="M10" s="5">
        <f ca="1">L10-Data!R9</f>
        <v>-8.8571428571428559</v>
      </c>
      <c r="N10">
        <f t="shared" ca="1" si="2"/>
        <v>0</v>
      </c>
      <c r="O10" s="5">
        <f t="shared" ca="1" si="3"/>
        <v>0</v>
      </c>
      <c r="P10">
        <f t="shared" ca="1" si="4"/>
        <v>0</v>
      </c>
      <c r="Q10">
        <f t="shared" ca="1" si="5"/>
        <v>0</v>
      </c>
      <c r="R10">
        <f t="shared" ca="1" si="6"/>
        <v>0</v>
      </c>
      <c r="S10">
        <f t="shared" ca="1" si="7"/>
        <v>-212.57142857142856</v>
      </c>
      <c r="T10">
        <f t="shared" ca="1" si="8"/>
        <v>0</v>
      </c>
      <c r="U10">
        <f ca="1">SUMIF(INDIRECT("Calculs!B"&amp;Data!K69&amp;":B"&amp;Data!L69),"=1", INDIRECT("Calculs!O"&amp;Data!K69&amp;":O"&amp;Data!L69))+SUMIF(INDIRECT("Calculs!B"&amp;Data!K69&amp;":B"&amp;Data!L69),"=1", INDIRECT("Calculs!R"&amp;Data!K69&amp;":R"&amp;Data!L69))</f>
        <v>0</v>
      </c>
      <c r="V10">
        <f ca="1">SUMIF(INDIRECT("Calculs!B"&amp;Data!K69&amp;":B"&amp;Data!L69),"=2",INDIRECT("Calculs!L"&amp;Data!K69&amp;":L"&amp;Data!L69))</f>
        <v>0</v>
      </c>
      <c r="W10">
        <f ca="1">SUMIF(INDIRECT("Calculs!B"&amp;Data!K69&amp;":B"&amp;Data!L69),"&gt;=3",INDIRECT("Calculs!L"&amp;Data!K69&amp;":L"&amp;Data!L69))</f>
        <v>0</v>
      </c>
      <c r="X10">
        <f ca="1">SUM(INDIRECT("Calculs!L"&amp;Data!K69&amp;":L"&amp;Data!L69))-U10-V10-W10</f>
        <v>0</v>
      </c>
      <c r="Y10">
        <f ca="1">SUM(INDIRECT("Calculs!AE"&amp;Data!K69&amp;":AE"&amp;Data!L69),INDIRECT("Calculs!AO"&amp;Data!K69&amp;":AO"&amp;Data!L69))</f>
        <v>0</v>
      </c>
    </row>
    <row r="11" spans="1:25" x14ac:dyDescent="0.25">
      <c r="A11" t="s">
        <v>70</v>
      </c>
      <c r="B11">
        <f ca="1">SUM(Calculs!K183:K212)</f>
        <v>0</v>
      </c>
      <c r="C11" cm="1">
        <f t="array" aca="1" ref="C11" ca="1">INDIRECT("Calculs!U"&amp;A28)</f>
        <v>0</v>
      </c>
      <c r="D11" cm="1">
        <f t="array" aca="1" ref="D11" ca="1">INDIRECT("Calculs!U"&amp;B28)</f>
        <v>0</v>
      </c>
      <c r="E11" cm="1">
        <f t="array" aca="1" ref="E11" ca="1">INDIRECT("Calculs!U"&amp;C28)</f>
        <v>0</v>
      </c>
      <c r="F11" cm="1">
        <f t="array" aca="1" ref="F11" ca="1">INDIRECT("Calculs!U"&amp;D28)</f>
        <v>0</v>
      </c>
      <c r="I11" s="17">
        <f ca="1">SUMIF(INDIRECT("Calculs!B"&amp;Data!K70&amp;":B"&amp;Data!L70),"=1", INDIRECT("Calculs!N"&amp;Data!K70&amp;":N"&amp;Data!L70))+SUMIF(INDIRECT("Calculs!B"&amp;Data!K70&amp;":B"&amp;Data!L70),"=1", INDIRECT("Calculs!Q"&amp;Data!K70&amp;":Q"&amp;Data!L70))</f>
        <v>0</v>
      </c>
      <c r="J11" s="17">
        <f ca="1">SUMIF(INDIRECT("Calculs!B"&amp;Data!K70&amp;":B"&amp;Data!L70),"=2",INDIRECT("Calculs!K"&amp;Data!K70&amp;":K"&amp;Data!L70))</f>
        <v>0</v>
      </c>
      <c r="K11">
        <f ca="1">SUMIF(INDIRECT("Calculs!B"&amp;Data!K70&amp;":B"&amp;Data!L70),"&gt;=3",INDIRECT("Calculs!K"&amp;Data!K70&amp;":K"&amp;Data!L70))</f>
        <v>0</v>
      </c>
      <c r="L11" s="17">
        <f t="shared" ca="1" si="1"/>
        <v>0</v>
      </c>
      <c r="M11" s="5">
        <f ca="1">L11-Data!R10</f>
        <v>-8.5714285714285712</v>
      </c>
      <c r="N11">
        <f t="shared" ca="1" si="2"/>
        <v>0</v>
      </c>
      <c r="O11" s="5">
        <f t="shared" ca="1" si="3"/>
        <v>0</v>
      </c>
      <c r="P11">
        <f t="shared" ca="1" si="4"/>
        <v>0</v>
      </c>
      <c r="Q11">
        <f t="shared" ca="1" si="5"/>
        <v>0</v>
      </c>
      <c r="R11">
        <f t="shared" ca="1" si="6"/>
        <v>0</v>
      </c>
      <c r="S11">
        <f t="shared" ca="1" si="7"/>
        <v>-205.71428571428572</v>
      </c>
      <c r="T11">
        <f t="shared" ca="1" si="8"/>
        <v>0</v>
      </c>
      <c r="U11">
        <f ca="1">SUMIF(INDIRECT("Calculs!B"&amp;Data!K70&amp;":B"&amp;Data!L70),"=1", INDIRECT("Calculs!O"&amp;Data!K70&amp;":O"&amp;Data!L70))+SUMIF(INDIRECT("Calculs!B"&amp;Data!K70&amp;":B"&amp;Data!L70),"=1", INDIRECT("Calculs!R"&amp;Data!K70&amp;":R"&amp;Data!L70))</f>
        <v>0</v>
      </c>
      <c r="V11">
        <f ca="1">SUMIF(INDIRECT("Calculs!B"&amp;Data!K70&amp;":B"&amp;Data!L70),"=2",INDIRECT("Calculs!L"&amp;Data!K70&amp;":L"&amp;Data!L70))</f>
        <v>0</v>
      </c>
      <c r="W11">
        <f ca="1">SUMIF(INDIRECT("Calculs!B"&amp;Data!K70&amp;":B"&amp;Data!L70),"&gt;=3",INDIRECT("Calculs!L"&amp;Data!K70&amp;":L"&amp;Data!L70))</f>
        <v>0</v>
      </c>
      <c r="X11">
        <f ca="1">SUM(INDIRECT("Calculs!L"&amp;Data!K70&amp;":L"&amp;Data!L70))-U11-V11-W11</f>
        <v>0</v>
      </c>
      <c r="Y11">
        <f ca="1">SUM(INDIRECT("Calculs!AE"&amp;Data!K70&amp;":AE"&amp;Data!L70),INDIRECT("Calculs!AO"&amp;Data!K70&amp;":AO"&amp;Data!L70))</f>
        <v>0</v>
      </c>
    </row>
    <row r="12" spans="1:25" x14ac:dyDescent="0.25">
      <c r="A12" t="s">
        <v>71</v>
      </c>
      <c r="B12">
        <f ca="1">SUM(Calculs!K212:K243)</f>
        <v>0</v>
      </c>
      <c r="C12" cm="1">
        <f t="array" aca="1" ref="C12" ca="1">INDIRECT("Calculs!U"&amp;A29)</f>
        <v>0</v>
      </c>
      <c r="D12" cm="1">
        <f t="array" aca="1" ref="D12" ca="1">INDIRECT("Calculs!U"&amp;B29)</f>
        <v>0</v>
      </c>
      <c r="E12" cm="1">
        <f t="array" aca="1" ref="E12" ca="1">INDIRECT("Calculs!U"&amp;C29)</f>
        <v>0</v>
      </c>
      <c r="F12" cm="1">
        <f t="array" aca="1" ref="F12" ca="1">INDIRECT("Calculs!U"&amp;D29)</f>
        <v>0</v>
      </c>
      <c r="G12" cm="1">
        <f t="array" aca="1" ref="G12" ca="1">INDIRECT("Calculs!U"&amp;E29)</f>
        <v>0</v>
      </c>
      <c r="I12" s="17">
        <f ca="1">SUMIF(INDIRECT("Calculs!B"&amp;Data!K71&amp;":B"&amp;Data!L71),"=1", INDIRECT("Calculs!N"&amp;Data!K71&amp;":N"&amp;Data!L71))+SUMIF(INDIRECT("Calculs!B"&amp;Data!K71&amp;":B"&amp;Data!L71),"=1", INDIRECT("Calculs!Q"&amp;Data!K71&amp;":Q"&amp;Data!L71))</f>
        <v>0</v>
      </c>
      <c r="J12" s="17">
        <f ca="1">SUMIF(INDIRECT("Calculs!B"&amp;Data!K71&amp;":B"&amp;Data!L71),"=2",INDIRECT("Calculs!K"&amp;Data!K71&amp;":K"&amp;Data!L71))</f>
        <v>0</v>
      </c>
      <c r="K12">
        <f ca="1">SUMIF(INDIRECT("Calculs!B"&amp;Data!K71&amp;":B"&amp;Data!L71),"&gt;=3",INDIRECT("Calculs!K"&amp;Data!K71&amp;":K"&amp;Data!L71))</f>
        <v>0</v>
      </c>
      <c r="L12" s="17">
        <f t="shared" ca="1" si="1"/>
        <v>0</v>
      </c>
      <c r="M12" s="5">
        <f ca="1">L12-Data!R11</f>
        <v>-8.8571428571428559</v>
      </c>
      <c r="N12">
        <f t="shared" ca="1" si="2"/>
        <v>0</v>
      </c>
      <c r="O12" s="5">
        <f t="shared" ca="1" si="3"/>
        <v>0</v>
      </c>
      <c r="P12">
        <f t="shared" ca="1" si="4"/>
        <v>0</v>
      </c>
      <c r="Q12">
        <f t="shared" ca="1" si="5"/>
        <v>0</v>
      </c>
      <c r="R12">
        <f t="shared" ca="1" si="6"/>
        <v>0</v>
      </c>
      <c r="S12">
        <f t="shared" ca="1" si="7"/>
        <v>-212.57142857142856</v>
      </c>
      <c r="T12">
        <f t="shared" ca="1" si="8"/>
        <v>0</v>
      </c>
      <c r="U12">
        <f ca="1">SUMIF(INDIRECT("Calculs!B"&amp;Data!K71&amp;":B"&amp;Data!L71),"=1", INDIRECT("Calculs!O"&amp;Data!K71&amp;":O"&amp;Data!L71))+SUMIF(INDIRECT("Calculs!B"&amp;Data!K71&amp;":B"&amp;Data!L71),"=1", INDIRECT("Calculs!R"&amp;Data!K71&amp;":R"&amp;Data!L71))</f>
        <v>0</v>
      </c>
      <c r="V12">
        <f ca="1">SUMIF(INDIRECT("Calculs!B"&amp;Data!K71&amp;":B"&amp;Data!L71),"=2",INDIRECT("Calculs!L"&amp;Data!K71&amp;":L"&amp;Data!L71))</f>
        <v>0</v>
      </c>
      <c r="W12">
        <f ca="1">SUMIF(INDIRECT("Calculs!B"&amp;Data!K71&amp;":B"&amp;Data!L71),"&gt;=3",INDIRECT("Calculs!L"&amp;Data!K71&amp;":L"&amp;Data!L71))</f>
        <v>0</v>
      </c>
      <c r="X12">
        <f ca="1">SUM(INDIRECT("Calculs!L"&amp;Data!K71&amp;":L"&amp;Data!L71))-U12-V12-W12</f>
        <v>0</v>
      </c>
      <c r="Y12">
        <f ca="1">SUM(INDIRECT("Calculs!AE"&amp;Data!K71&amp;":AE"&amp;Data!L71),INDIRECT("Calculs!AO"&amp;Data!K71&amp;":AO"&amp;Data!L71))</f>
        <v>0</v>
      </c>
    </row>
    <row r="13" spans="1:25" x14ac:dyDescent="0.25">
      <c r="A13" t="s">
        <v>72</v>
      </c>
      <c r="B13">
        <f ca="1">SUM(Calculs!K244:K273)</f>
        <v>0</v>
      </c>
      <c r="C13" cm="1">
        <f t="array" aca="1" ref="C13" ca="1">INDIRECT("Calculs!U"&amp;A30)</f>
        <v>0</v>
      </c>
      <c r="D13" cm="1">
        <f t="array" aca="1" ref="D13" ca="1">INDIRECT("Calculs!U"&amp;B30)</f>
        <v>0</v>
      </c>
      <c r="E13" cm="1">
        <f t="array" aca="1" ref="E13" ca="1">INDIRECT("Calculs!U"&amp;C30)</f>
        <v>0</v>
      </c>
      <c r="F13" cm="1">
        <f t="array" aca="1" ref="F13" ca="1">INDIRECT("Calculs!U"&amp;D30)</f>
        <v>0</v>
      </c>
      <c r="I13" s="17">
        <f ca="1">SUMIF(INDIRECT("Calculs!B"&amp;Data!K72&amp;":B"&amp;Data!L72),"=1", INDIRECT("Calculs!N"&amp;Data!K72&amp;":N"&amp;Data!L72))+SUMIF(INDIRECT("Calculs!B"&amp;Data!K72&amp;":B"&amp;Data!L72),"=1", INDIRECT("Calculs!Q"&amp;Data!K72&amp;":Q"&amp;Data!L72))</f>
        <v>0</v>
      </c>
      <c r="J13" s="17">
        <f ca="1">SUMIF(INDIRECT("Calculs!B"&amp;Data!K72&amp;":B"&amp;Data!L72),"=2",INDIRECT("Calculs!K"&amp;Data!K72&amp;":K"&amp;Data!L72))</f>
        <v>0</v>
      </c>
      <c r="K13">
        <f ca="1">SUMIF(INDIRECT("Calculs!B"&amp;Data!K72&amp;":B"&amp;Data!L72),"&gt;=3",INDIRECT("Calculs!K"&amp;Data!K72&amp;":K"&amp;Data!L72))</f>
        <v>0</v>
      </c>
      <c r="L13" s="17">
        <f t="shared" ca="1" si="1"/>
        <v>0</v>
      </c>
      <c r="M13" s="5">
        <f ca="1">L13-Data!R12</f>
        <v>-8.5714285714285712</v>
      </c>
      <c r="N13">
        <f t="shared" ca="1" si="2"/>
        <v>0</v>
      </c>
      <c r="O13" s="5">
        <f t="shared" ca="1" si="3"/>
        <v>0</v>
      </c>
      <c r="P13">
        <f t="shared" ca="1" si="4"/>
        <v>0</v>
      </c>
      <c r="Q13">
        <f t="shared" ca="1" si="5"/>
        <v>0</v>
      </c>
      <c r="R13">
        <f t="shared" ca="1" si="6"/>
        <v>0</v>
      </c>
      <c r="S13">
        <f t="shared" ca="1" si="7"/>
        <v>-205.71428571428572</v>
      </c>
      <c r="T13">
        <f t="shared" ca="1" si="8"/>
        <v>0</v>
      </c>
      <c r="U13">
        <f ca="1">SUMIF(INDIRECT("Calculs!B"&amp;Data!K72&amp;":B"&amp;Data!L72),"=1", INDIRECT("Calculs!O"&amp;Data!K72&amp;":O"&amp;Data!L72))+SUMIF(INDIRECT("Calculs!B"&amp;Data!K72&amp;":B"&amp;Data!L72),"=1", INDIRECT("Calculs!R"&amp;Data!K72&amp;":R"&amp;Data!L72))</f>
        <v>0</v>
      </c>
      <c r="V13">
        <f ca="1">SUMIF(INDIRECT("Calculs!B"&amp;Data!K72&amp;":B"&amp;Data!L72),"=2",INDIRECT("Calculs!L"&amp;Data!K72&amp;":L"&amp;Data!L72))</f>
        <v>0</v>
      </c>
      <c r="W13">
        <f ca="1">SUMIF(INDIRECT("Calculs!B"&amp;Data!K72&amp;":B"&amp;Data!L72),"&gt;=3",INDIRECT("Calculs!L"&amp;Data!K72&amp;":L"&amp;Data!L72))</f>
        <v>0</v>
      </c>
      <c r="X13">
        <f ca="1">SUM(INDIRECT("Calculs!L"&amp;Data!K72&amp;":L"&amp;Data!L72))-U13-V13-W13</f>
        <v>0</v>
      </c>
      <c r="Y13">
        <f ca="1">SUM(INDIRECT("Calculs!AE"&amp;Data!K72&amp;":AE"&amp;Data!L72),INDIRECT("Calculs!AO"&amp;Data!K72&amp;":AO"&amp;Data!L72))</f>
        <v>0</v>
      </c>
    </row>
    <row r="14" spans="1:25" x14ac:dyDescent="0.25">
      <c r="A14" t="s">
        <v>73</v>
      </c>
      <c r="B14">
        <f ca="1">SUM(Calculs!K274:K304)</f>
        <v>0</v>
      </c>
      <c r="C14" cm="1">
        <f t="array" aca="1" ref="C14" ca="1">INDIRECT("Calculs!U"&amp;A31)</f>
        <v>0</v>
      </c>
      <c r="D14" cm="1">
        <f t="array" aca="1" ref="D14" ca="1">INDIRECT("Calculs!U"&amp;B31)</f>
        <v>0</v>
      </c>
      <c r="E14" cm="1">
        <f t="array" aca="1" ref="E14" ca="1">INDIRECT("Calculs!U"&amp;C31)</f>
        <v>0</v>
      </c>
      <c r="F14" cm="1">
        <f t="array" aca="1" ref="F14" ca="1">INDIRECT("Calculs!U"&amp;D31)</f>
        <v>0</v>
      </c>
      <c r="I14" s="17">
        <f ca="1">SUMIF(INDIRECT("Calculs!B"&amp;Data!K73&amp;":B"&amp;Data!L73),"=1", INDIRECT("Calculs!N"&amp;Data!K73&amp;":N"&amp;Data!L73))+SUMIF(INDIRECT("Calculs!B"&amp;Data!K73&amp;":B"&amp;Data!L73),"=1", INDIRECT("Calculs!Q"&amp;Data!K73&amp;":Q"&amp;Data!L73))</f>
        <v>0</v>
      </c>
      <c r="J14" s="17">
        <f ca="1">SUMIF(INDIRECT("Calculs!B"&amp;Data!K73&amp;":B"&amp;Data!L73),"=2",INDIRECT("Calculs!K"&amp;Data!K73&amp;":K"&amp;Data!L73))</f>
        <v>0</v>
      </c>
      <c r="K14">
        <f ca="1">SUMIF(INDIRECT("Calculs!B"&amp;Data!K73&amp;":B"&amp;Data!L73),"&gt;=3",INDIRECT("Calculs!K"&amp;Data!K73&amp;":K"&amp;Data!L73))</f>
        <v>0</v>
      </c>
      <c r="L14" s="17">
        <f t="shared" ca="1" si="1"/>
        <v>0</v>
      </c>
      <c r="M14" s="5">
        <f ca="1">L14-Data!R13</f>
        <v>-8.8571428571428559</v>
      </c>
      <c r="N14">
        <f t="shared" ca="1" si="2"/>
        <v>0</v>
      </c>
      <c r="O14" s="5">
        <f t="shared" ca="1" si="3"/>
        <v>0</v>
      </c>
      <c r="P14">
        <f t="shared" ca="1" si="4"/>
        <v>0</v>
      </c>
      <c r="Q14">
        <f t="shared" ca="1" si="5"/>
        <v>0</v>
      </c>
      <c r="R14">
        <f t="shared" ca="1" si="6"/>
        <v>0</v>
      </c>
      <c r="S14">
        <f t="shared" ca="1" si="7"/>
        <v>-212.57142857142856</v>
      </c>
      <c r="T14">
        <f t="shared" ca="1" si="8"/>
        <v>0</v>
      </c>
      <c r="U14">
        <f ca="1">SUMIF(INDIRECT("Calculs!B"&amp;Data!K73&amp;":B"&amp;Data!L73),"=1", INDIRECT("Calculs!O"&amp;Data!K73&amp;":O"&amp;Data!L73))+SUMIF(INDIRECT("Calculs!B"&amp;Data!K73&amp;":B"&amp;Data!L73),"=1", INDIRECT("Calculs!R"&amp;Data!K73&amp;":R"&amp;Data!L73))</f>
        <v>0</v>
      </c>
      <c r="V14">
        <f ca="1">SUMIF(INDIRECT("Calculs!B"&amp;Data!K73&amp;":B"&amp;Data!L73),"=2",INDIRECT("Calculs!L"&amp;Data!K73&amp;":L"&amp;Data!L73))</f>
        <v>0</v>
      </c>
      <c r="W14">
        <f ca="1">SUMIF(INDIRECT("Calculs!B"&amp;Data!K73&amp;":B"&amp;Data!L73),"&gt;=3",INDIRECT("Calculs!L"&amp;Data!K73&amp;":L"&amp;Data!L73))</f>
        <v>0</v>
      </c>
      <c r="X14">
        <f ca="1">SUM(INDIRECT("Calculs!L"&amp;Data!K73&amp;":L"&amp;Data!L73))-U14-V14-W14</f>
        <v>0</v>
      </c>
      <c r="Y14">
        <f ca="1">SUM(INDIRECT("Calculs!AE"&amp;Data!K73&amp;":AE"&amp;Data!L73),INDIRECT("Calculs!AO"&amp;Data!K73&amp;":AO"&amp;Data!L73))</f>
        <v>0</v>
      </c>
    </row>
    <row r="15" spans="1:25" x14ac:dyDescent="0.25">
      <c r="A15" t="s">
        <v>74</v>
      </c>
      <c r="B15">
        <f ca="1">SUM(Calculs!K305:K335)</f>
        <v>0</v>
      </c>
      <c r="C15" cm="1">
        <f t="array" aca="1" ref="C15" ca="1">INDIRECT("Calculs!U"&amp;A32)</f>
        <v>0</v>
      </c>
      <c r="D15" cm="1">
        <f t="array" aca="1" ref="D15" ca="1">INDIRECT("Calculs!U"&amp;B32)</f>
        <v>0</v>
      </c>
      <c r="E15" cm="1">
        <f t="array" aca="1" ref="E15" ca="1">INDIRECT("Calculs!U"&amp;C32)</f>
        <v>0</v>
      </c>
      <c r="F15" cm="1">
        <f t="array" aca="1" ref="F15" ca="1">INDIRECT("Calculs!U"&amp;D32)</f>
        <v>0</v>
      </c>
      <c r="G15" cm="1">
        <f t="array" aca="1" ref="G15" ca="1">INDIRECT("Calculs!U"&amp;E32)</f>
        <v>0</v>
      </c>
      <c r="I15" s="17">
        <f ca="1">SUMIF(INDIRECT("Calculs!B"&amp;Data!K74&amp;":B"&amp;Data!L74),"=1", INDIRECT("Calculs!N"&amp;Data!K74&amp;":N"&amp;Data!L74))+SUMIF(INDIRECT("Calculs!B"&amp;Data!K74&amp;":B"&amp;Data!L74),"=1", INDIRECT("Calculs!Q"&amp;Data!K74&amp;":Q"&amp;Data!L74))</f>
        <v>0</v>
      </c>
      <c r="J15" s="17">
        <f ca="1">SUMIF(INDIRECT("Calculs!B"&amp;Data!K74&amp;":B"&amp;Data!L74),"=2",INDIRECT("Calculs!K"&amp;Data!K74&amp;":K"&amp;Data!L74))</f>
        <v>0</v>
      </c>
      <c r="K15">
        <f ca="1">SUMIF(INDIRECT("Calculs!B"&amp;Data!K74&amp;":B"&amp;Data!L74),"&gt;=3",INDIRECT("Calculs!K"&amp;Data!K74&amp;":K"&amp;Data!L74))</f>
        <v>0</v>
      </c>
      <c r="L15" s="17">
        <f t="shared" ca="1" si="1"/>
        <v>0</v>
      </c>
      <c r="M15" s="5">
        <f ca="1">L15-Data!R14</f>
        <v>-8.8571428571428559</v>
      </c>
      <c r="N15">
        <f t="shared" ca="1" si="2"/>
        <v>0</v>
      </c>
      <c r="O15" s="5">
        <f t="shared" ca="1" si="3"/>
        <v>0</v>
      </c>
      <c r="P15">
        <f t="shared" ca="1" si="4"/>
        <v>0</v>
      </c>
      <c r="Q15">
        <f t="shared" ca="1" si="5"/>
        <v>0</v>
      </c>
      <c r="R15">
        <f t="shared" ca="1" si="6"/>
        <v>0</v>
      </c>
      <c r="S15">
        <f t="shared" ca="1" si="7"/>
        <v>-212.57142857142856</v>
      </c>
      <c r="T15">
        <f t="shared" ca="1" si="8"/>
        <v>0</v>
      </c>
      <c r="U15">
        <f ca="1">SUMIF(INDIRECT("Calculs!B"&amp;Data!K74&amp;":B"&amp;Data!L74),"=1", INDIRECT("Calculs!O"&amp;Data!K74&amp;":O"&amp;Data!L74))+SUMIF(INDIRECT("Calculs!B"&amp;Data!K74&amp;":B"&amp;Data!L74),"=1", INDIRECT("Calculs!R"&amp;Data!K74&amp;":R"&amp;Data!L74))</f>
        <v>0</v>
      </c>
      <c r="V15">
        <f ca="1">SUMIF(INDIRECT("Calculs!B"&amp;Data!K74&amp;":B"&amp;Data!L74),"=2",INDIRECT("Calculs!L"&amp;Data!K74&amp;":L"&amp;Data!L74))</f>
        <v>0</v>
      </c>
      <c r="W15">
        <f ca="1">SUMIF(INDIRECT("Calculs!B"&amp;Data!K74&amp;":B"&amp;Data!L74),"&gt;=3",INDIRECT("Calculs!L"&amp;Data!K74&amp;":L"&amp;Data!L74))</f>
        <v>0</v>
      </c>
      <c r="X15">
        <f ca="1">SUM(INDIRECT("Calculs!L"&amp;Data!K74&amp;":L"&amp;Data!L74))-U15-V15-W15</f>
        <v>0</v>
      </c>
      <c r="Y15">
        <f ca="1">SUM(INDIRECT("Calculs!AE"&amp;Data!K74&amp;":AE"&amp;Data!L74),INDIRECT("Calculs!AO"&amp;Data!K74&amp;":AO"&amp;Data!L74))</f>
        <v>0</v>
      </c>
    </row>
    <row r="16" spans="1:25" x14ac:dyDescent="0.25">
      <c r="A16" t="s">
        <v>75</v>
      </c>
      <c r="B16">
        <f ca="1">SUM(Calculs!K336:K363)</f>
        <v>0</v>
      </c>
      <c r="C16" cm="1">
        <f t="array" aca="1" ref="C16" ca="1">INDIRECT("Calculs!U"&amp;A33)</f>
        <v>0</v>
      </c>
      <c r="D16" cm="1">
        <f t="array" aca="1" ref="D16" ca="1">INDIRECT("Calculs!U"&amp;B33)</f>
        <v>0</v>
      </c>
      <c r="E16" cm="1">
        <f t="array" aca="1" ref="E16" ca="1">INDIRECT("Calculs!U"&amp;C33)</f>
        <v>0</v>
      </c>
      <c r="F16" cm="1">
        <f t="array" aca="1" ref="F16" ca="1">INDIRECT("Calculs!U"&amp;D33)</f>
        <v>0</v>
      </c>
      <c r="G16" cm="1">
        <f t="array" aca="1" ref="G16" ca="1">INDIRECT("Calculs!U"&amp;E33)</f>
        <v>0</v>
      </c>
      <c r="I16" s="17">
        <f ca="1">SUMIF(INDIRECT("Calculs!B"&amp;Data!K75&amp;":B"&amp;Data!L75),"=1", INDIRECT("Calculs!N"&amp;Data!K75&amp;":N"&amp;Data!L75))+SUMIF(INDIRECT("Calculs!B"&amp;Data!K75&amp;":B"&amp;Data!L75),"=1", INDIRECT("Calculs!Q"&amp;Data!K75&amp;":Q"&amp;Data!L75))</f>
        <v>0</v>
      </c>
      <c r="J16" s="17">
        <f ca="1">SUMIF(INDIRECT("Calculs!B"&amp;Data!K75&amp;":B"&amp;Data!L75),"=2",INDIRECT("Calculs!K"&amp;Data!K75&amp;":K"&amp;Data!L75))</f>
        <v>0</v>
      </c>
      <c r="K16">
        <f ca="1">SUMIF(INDIRECT("Calculs!B"&amp;Data!K75&amp;":B"&amp;Data!L75),"&gt;=3",INDIRECT("Calculs!K"&amp;Data!K75&amp;":K"&amp;Data!L75))</f>
        <v>0</v>
      </c>
      <c r="L16" s="17">
        <f t="shared" ca="1" si="1"/>
        <v>0</v>
      </c>
      <c r="M16" s="5">
        <f ca="1">L16-Data!R15</f>
        <v>-8.5714285714285712</v>
      </c>
      <c r="N16">
        <f t="shared" ca="1" si="2"/>
        <v>0</v>
      </c>
      <c r="O16" s="5">
        <f t="shared" ca="1" si="3"/>
        <v>0</v>
      </c>
      <c r="P16">
        <f t="shared" ca="1" si="4"/>
        <v>0</v>
      </c>
      <c r="Q16">
        <f t="shared" ca="1" si="5"/>
        <v>0</v>
      </c>
      <c r="R16">
        <f t="shared" ca="1" si="6"/>
        <v>0</v>
      </c>
      <c r="S16">
        <f t="shared" ca="1" si="7"/>
        <v>-205.71428571428572</v>
      </c>
      <c r="T16">
        <f t="shared" ca="1" si="8"/>
        <v>0</v>
      </c>
      <c r="U16">
        <f ca="1">SUMIF(INDIRECT("Calculs!B"&amp;Data!K75&amp;":B"&amp;Data!L75),"=1", INDIRECT("Calculs!O"&amp;Data!K75&amp;":O"&amp;Data!L75))+SUMIF(INDIRECT("Calculs!B"&amp;Data!K75&amp;":B"&amp;Data!L75),"=1", INDIRECT("Calculs!R"&amp;Data!K75&amp;":R"&amp;Data!L75))</f>
        <v>0</v>
      </c>
      <c r="V16">
        <f ca="1">SUMIF(INDIRECT("Calculs!B"&amp;Data!K75&amp;":B"&amp;Data!L75),"=2",INDIRECT("Calculs!L"&amp;Data!K75&amp;":L"&amp;Data!L75))</f>
        <v>0</v>
      </c>
      <c r="W16">
        <f ca="1">SUMIF(INDIRECT("Calculs!B"&amp;Data!K75&amp;":B"&amp;Data!L75),"&gt;=3",INDIRECT("Calculs!L"&amp;Data!K75&amp;":L"&amp;Data!L75))</f>
        <v>0</v>
      </c>
      <c r="X16">
        <f ca="1">SUM(INDIRECT("Calculs!L"&amp;Data!K75&amp;":L"&amp;Data!L75))-U16-V16-W16</f>
        <v>0</v>
      </c>
      <c r="Y16">
        <f ca="1">SUM(INDIRECT("Calculs!AE"&amp;Data!K75&amp;":AE"&amp;Data!L75),INDIRECT("Calculs!AO"&amp;Data!K75&amp;":AO"&amp;Data!L75))</f>
        <v>0</v>
      </c>
    </row>
    <row r="17" spans="1:25" x14ac:dyDescent="0.25">
      <c r="A17" t="s">
        <v>280</v>
      </c>
      <c r="B17">
        <f ca="1">SUM(B5:B7)</f>
        <v>0</v>
      </c>
      <c r="I17">
        <f ca="1">SUM(I5:I7)</f>
        <v>0</v>
      </c>
      <c r="J17">
        <f ca="1">SUM(J5:J7)</f>
        <v>0</v>
      </c>
      <c r="K17">
        <f ca="1">SUM(K5:K7)</f>
        <v>0</v>
      </c>
      <c r="L17">
        <f ca="1">SUM(L5:L7)</f>
        <v>0</v>
      </c>
      <c r="M17">
        <f ca="1">SUM(M5:M7)</f>
        <v>-26.285714285714285</v>
      </c>
      <c r="O17">
        <f t="shared" ref="O17:T17" ca="1" si="9">SUM(O5:O7)</f>
        <v>0</v>
      </c>
      <c r="P17">
        <f t="shared" ca="1" si="9"/>
        <v>0</v>
      </c>
      <c r="Q17">
        <f t="shared" ca="1" si="9"/>
        <v>0</v>
      </c>
      <c r="R17">
        <f t="shared" ca="1" si="9"/>
        <v>0</v>
      </c>
      <c r="S17">
        <f t="shared" ca="1" si="9"/>
        <v>-630.85714285714289</v>
      </c>
      <c r="T17">
        <f t="shared" ca="1" si="9"/>
        <v>0</v>
      </c>
      <c r="Y17">
        <f ca="1">SUM(Y5:Y7)</f>
        <v>0</v>
      </c>
    </row>
    <row r="18" spans="1:25" x14ac:dyDescent="0.25">
      <c r="A18" t="s">
        <v>281</v>
      </c>
      <c r="B18">
        <f ca="1">SUM(B8:B10)</f>
        <v>0</v>
      </c>
      <c r="I18">
        <f ca="1">SUM(I8:I10)</f>
        <v>0</v>
      </c>
      <c r="J18">
        <f ca="1">SUM(J8:J10)</f>
        <v>0</v>
      </c>
      <c r="K18">
        <f ca="1">SUM(K8:K10)</f>
        <v>0</v>
      </c>
      <c r="L18">
        <f ca="1">SUM(L8:L10)</f>
        <v>0</v>
      </c>
      <c r="M18">
        <f ca="1">SUM(M8:M10)</f>
        <v>-25.714285714285708</v>
      </c>
      <c r="O18">
        <f t="shared" ref="O18:T18" ca="1" si="10">SUM(O8:O10)</f>
        <v>0</v>
      </c>
      <c r="P18">
        <f t="shared" ca="1" si="10"/>
        <v>0</v>
      </c>
      <c r="Q18">
        <f t="shared" ca="1" si="10"/>
        <v>0</v>
      </c>
      <c r="R18">
        <f t="shared" ca="1" si="10"/>
        <v>0</v>
      </c>
      <c r="S18">
        <f t="shared" ca="1" si="10"/>
        <v>-617.14285714285711</v>
      </c>
      <c r="T18">
        <f t="shared" ca="1" si="10"/>
        <v>0</v>
      </c>
      <c r="Y18">
        <f ca="1">SUM(Y8:Y10)</f>
        <v>0</v>
      </c>
    </row>
    <row r="19" spans="1:25" x14ac:dyDescent="0.25">
      <c r="A19" t="s">
        <v>282</v>
      </c>
      <c r="B19">
        <f ca="1">SUM(B11:B13)</f>
        <v>0</v>
      </c>
      <c r="I19">
        <f ca="1">SUM(I11:I13)</f>
        <v>0</v>
      </c>
      <c r="J19">
        <f ca="1">SUM(J11:J13)</f>
        <v>0</v>
      </c>
      <c r="K19">
        <f ca="1">SUM(K11:K13)</f>
        <v>0</v>
      </c>
      <c r="L19">
        <f ca="1">SUM(L11:L13)</f>
        <v>0</v>
      </c>
      <c r="M19">
        <f ca="1">SUM(M11:M13)</f>
        <v>-26</v>
      </c>
      <c r="O19">
        <f t="shared" ref="O19:T19" ca="1" si="11">SUM(O11:O13)</f>
        <v>0</v>
      </c>
      <c r="P19">
        <f t="shared" ca="1" si="11"/>
        <v>0</v>
      </c>
      <c r="Q19">
        <f t="shared" ca="1" si="11"/>
        <v>0</v>
      </c>
      <c r="R19">
        <f t="shared" ca="1" si="11"/>
        <v>0</v>
      </c>
      <c r="S19">
        <f t="shared" ca="1" si="11"/>
        <v>-624</v>
      </c>
      <c r="T19">
        <f t="shared" ca="1" si="11"/>
        <v>0</v>
      </c>
      <c r="Y19">
        <f ca="1">SUM(Y11:Y13)</f>
        <v>0</v>
      </c>
    </row>
    <row r="20" spans="1:25" x14ac:dyDescent="0.25">
      <c r="A20" t="s">
        <v>283</v>
      </c>
      <c r="B20">
        <f ca="1">SUM(B13:B16)</f>
        <v>0</v>
      </c>
      <c r="I20">
        <f ca="1">SUM(I13:I16)</f>
        <v>0</v>
      </c>
      <c r="J20">
        <f ca="1">SUM(J13:J16)</f>
        <v>0</v>
      </c>
      <c r="K20">
        <f ca="1">SUM(K13:K16)</f>
        <v>0</v>
      </c>
      <c r="L20">
        <f ca="1">SUM(L13:L16)</f>
        <v>0</v>
      </c>
      <c r="M20">
        <f ca="1">SUM(M13:M16)</f>
        <v>-34.857142857142854</v>
      </c>
      <c r="O20">
        <f t="shared" ref="O20:T20" ca="1" si="12">SUM(O13:O16)</f>
        <v>0</v>
      </c>
      <c r="P20">
        <f t="shared" ca="1" si="12"/>
        <v>0</v>
      </c>
      <c r="Q20">
        <f t="shared" ca="1" si="12"/>
        <v>0</v>
      </c>
      <c r="R20">
        <f t="shared" ca="1" si="12"/>
        <v>0</v>
      </c>
      <c r="S20">
        <f t="shared" ca="1" si="12"/>
        <v>-836.57142857142867</v>
      </c>
      <c r="T20">
        <f t="shared" ca="1" si="12"/>
        <v>0</v>
      </c>
      <c r="Y20">
        <f ca="1">SUM(Y13:Y16)</f>
        <v>0</v>
      </c>
    </row>
    <row r="22" spans="1:25" x14ac:dyDescent="0.25">
      <c r="A22">
        <v>33</v>
      </c>
    </row>
    <row r="23" spans="1:25" x14ac:dyDescent="0.25">
      <c r="A23">
        <f>A22+7</f>
        <v>40</v>
      </c>
      <c r="B23">
        <f t="shared" ref="B23:D33" si="13">A23+7</f>
        <v>47</v>
      </c>
      <c r="C23">
        <f t="shared" si="13"/>
        <v>54</v>
      </c>
      <c r="D23">
        <f t="shared" si="13"/>
        <v>61</v>
      </c>
    </row>
    <row r="24" spans="1:25" x14ac:dyDescent="0.25">
      <c r="A24">
        <f>D23+7</f>
        <v>68</v>
      </c>
      <c r="B24">
        <f t="shared" si="13"/>
        <v>75</v>
      </c>
      <c r="C24">
        <f t="shared" si="13"/>
        <v>82</v>
      </c>
      <c r="D24">
        <f t="shared" si="13"/>
        <v>89</v>
      </c>
    </row>
    <row r="25" spans="1:25" x14ac:dyDescent="0.25">
      <c r="A25">
        <f>D24+7</f>
        <v>96</v>
      </c>
      <c r="B25">
        <f t="shared" si="13"/>
        <v>103</v>
      </c>
      <c r="C25">
        <f t="shared" si="13"/>
        <v>110</v>
      </c>
      <c r="D25">
        <f t="shared" si="13"/>
        <v>117</v>
      </c>
    </row>
    <row r="26" spans="1:25" x14ac:dyDescent="0.25">
      <c r="A26">
        <f>D25+7</f>
        <v>124</v>
      </c>
      <c r="B26">
        <f t="shared" si="13"/>
        <v>131</v>
      </c>
      <c r="C26">
        <f t="shared" si="13"/>
        <v>138</v>
      </c>
      <c r="D26">
        <f t="shared" si="13"/>
        <v>145</v>
      </c>
    </row>
    <row r="27" spans="1:25" x14ac:dyDescent="0.25">
      <c r="A27">
        <f>D26+7</f>
        <v>152</v>
      </c>
      <c r="B27">
        <f t="shared" si="13"/>
        <v>159</v>
      </c>
      <c r="C27">
        <f t="shared" si="13"/>
        <v>166</v>
      </c>
      <c r="D27">
        <f t="shared" si="13"/>
        <v>173</v>
      </c>
      <c r="E27">
        <f>D27+7</f>
        <v>180</v>
      </c>
    </row>
    <row r="28" spans="1:25" x14ac:dyDescent="0.25">
      <c r="A28">
        <f>E27+7</f>
        <v>187</v>
      </c>
      <c r="B28">
        <f t="shared" si="13"/>
        <v>194</v>
      </c>
      <c r="C28">
        <f t="shared" si="13"/>
        <v>201</v>
      </c>
      <c r="D28">
        <f t="shared" si="13"/>
        <v>208</v>
      </c>
      <c r="J28" s="13"/>
    </row>
    <row r="29" spans="1:25" x14ac:dyDescent="0.25">
      <c r="A29">
        <f>D28+7</f>
        <v>215</v>
      </c>
      <c r="B29">
        <f t="shared" si="13"/>
        <v>222</v>
      </c>
      <c r="C29">
        <f t="shared" si="13"/>
        <v>229</v>
      </c>
      <c r="D29">
        <f t="shared" si="13"/>
        <v>236</v>
      </c>
      <c r="E29">
        <f>D29+7</f>
        <v>243</v>
      </c>
      <c r="J29" s="13"/>
    </row>
    <row r="30" spans="1:25" x14ac:dyDescent="0.25">
      <c r="A30">
        <f>E29+7</f>
        <v>250</v>
      </c>
      <c r="B30">
        <f t="shared" si="13"/>
        <v>257</v>
      </c>
      <c r="C30">
        <f t="shared" si="13"/>
        <v>264</v>
      </c>
      <c r="D30">
        <f t="shared" si="13"/>
        <v>271</v>
      </c>
    </row>
    <row r="31" spans="1:25" x14ac:dyDescent="0.25">
      <c r="A31">
        <f>D30+7</f>
        <v>278</v>
      </c>
      <c r="B31">
        <f t="shared" si="13"/>
        <v>285</v>
      </c>
      <c r="C31">
        <f t="shared" si="13"/>
        <v>292</v>
      </c>
      <c r="D31">
        <f t="shared" si="13"/>
        <v>299</v>
      </c>
    </row>
    <row r="32" spans="1:25" x14ac:dyDescent="0.25">
      <c r="A32">
        <f>D31+7</f>
        <v>306</v>
      </c>
      <c r="B32">
        <f t="shared" si="13"/>
        <v>313</v>
      </c>
      <c r="C32">
        <f t="shared" si="13"/>
        <v>320</v>
      </c>
      <c r="D32">
        <f t="shared" si="13"/>
        <v>327</v>
      </c>
      <c r="E32">
        <f>D32+7</f>
        <v>334</v>
      </c>
    </row>
    <row r="33" spans="1:5" x14ac:dyDescent="0.25">
      <c r="A33">
        <f>E32+7</f>
        <v>341</v>
      </c>
      <c r="B33">
        <f t="shared" si="13"/>
        <v>348</v>
      </c>
      <c r="C33">
        <f t="shared" si="13"/>
        <v>355</v>
      </c>
      <c r="D33">
        <f t="shared" si="13"/>
        <v>362</v>
      </c>
      <c r="E33">
        <v>365</v>
      </c>
    </row>
    <row r="52" spans="1:1" x14ac:dyDescent="0.25">
      <c r="A52">
        <f>A36+7</f>
        <v>7</v>
      </c>
    </row>
    <row r="53" spans="1:1" x14ac:dyDescent="0.25">
      <c r="A53">
        <f>A52+7</f>
        <v>14</v>
      </c>
    </row>
    <row r="54" spans="1:1" x14ac:dyDescent="0.25">
      <c r="A54">
        <f>A53+7</f>
        <v>21</v>
      </c>
    </row>
    <row r="55" spans="1:1" x14ac:dyDescent="0.25">
      <c r="A55">
        <f>A54+7</f>
        <v>28</v>
      </c>
    </row>
    <row r="56" spans="1:1" x14ac:dyDescent="0.25">
      <c r="A56">
        <f>A55+7</f>
        <v>35</v>
      </c>
    </row>
    <row r="57" spans="1:1" x14ac:dyDescent="0.25">
      <c r="A57">
        <f>A56+7</f>
        <v>42</v>
      </c>
    </row>
    <row r="75" spans="1:1" x14ac:dyDescent="0.25">
      <c r="A75">
        <f>A57+7</f>
        <v>49</v>
      </c>
    </row>
    <row r="76" spans="1:1" x14ac:dyDescent="0.25">
      <c r="A76">
        <f t="shared" ref="A76:A83" si="14">A75+7</f>
        <v>56</v>
      </c>
    </row>
    <row r="77" spans="1:1" x14ac:dyDescent="0.25">
      <c r="A77">
        <f t="shared" si="14"/>
        <v>63</v>
      </c>
    </row>
    <row r="78" spans="1:1" x14ac:dyDescent="0.25">
      <c r="A78">
        <f t="shared" si="14"/>
        <v>70</v>
      </c>
    </row>
    <row r="79" spans="1:1" x14ac:dyDescent="0.25">
      <c r="A79">
        <f t="shared" si="14"/>
        <v>77</v>
      </c>
    </row>
    <row r="80" spans="1:1" x14ac:dyDescent="0.25">
      <c r="A80">
        <f t="shared" si="14"/>
        <v>84</v>
      </c>
    </row>
    <row r="81" spans="1:1" x14ac:dyDescent="0.25">
      <c r="A81">
        <f t="shared" si="14"/>
        <v>91</v>
      </c>
    </row>
    <row r="82" spans="1:1" x14ac:dyDescent="0.25">
      <c r="A82">
        <f t="shared" si="14"/>
        <v>98</v>
      </c>
    </row>
    <row r="83" spans="1:1" x14ac:dyDescent="0.25">
      <c r="A83">
        <f t="shared" si="14"/>
        <v>105</v>
      </c>
    </row>
    <row r="84" spans="1:1" x14ac:dyDescent="0.25">
      <c r="A84">
        <f t="shared" ref="A84:A115" si="15">A83+7</f>
        <v>112</v>
      </c>
    </row>
    <row r="85" spans="1:1" x14ac:dyDescent="0.25">
      <c r="A85">
        <f t="shared" si="15"/>
        <v>119</v>
      </c>
    </row>
    <row r="86" spans="1:1" x14ac:dyDescent="0.25">
      <c r="A86">
        <f t="shared" si="15"/>
        <v>126</v>
      </c>
    </row>
    <row r="87" spans="1:1" x14ac:dyDescent="0.25">
      <c r="A87">
        <f t="shared" si="15"/>
        <v>133</v>
      </c>
    </row>
    <row r="88" spans="1:1" x14ac:dyDescent="0.25">
      <c r="A88">
        <f t="shared" si="15"/>
        <v>140</v>
      </c>
    </row>
    <row r="89" spans="1:1" x14ac:dyDescent="0.25">
      <c r="A89">
        <f t="shared" si="15"/>
        <v>147</v>
      </c>
    </row>
    <row r="90" spans="1:1" x14ac:dyDescent="0.25">
      <c r="A90">
        <f t="shared" si="15"/>
        <v>154</v>
      </c>
    </row>
    <row r="91" spans="1:1" x14ac:dyDescent="0.25">
      <c r="A91">
        <f t="shared" si="15"/>
        <v>161</v>
      </c>
    </row>
    <row r="92" spans="1:1" x14ac:dyDescent="0.25">
      <c r="A92">
        <f t="shared" si="15"/>
        <v>168</v>
      </c>
    </row>
    <row r="93" spans="1:1" x14ac:dyDescent="0.25">
      <c r="A93">
        <f t="shared" si="15"/>
        <v>175</v>
      </c>
    </row>
    <row r="94" spans="1:1" x14ac:dyDescent="0.25">
      <c r="A94">
        <f t="shared" si="15"/>
        <v>182</v>
      </c>
    </row>
    <row r="95" spans="1:1" x14ac:dyDescent="0.25">
      <c r="A95">
        <f t="shared" si="15"/>
        <v>189</v>
      </c>
    </row>
    <row r="96" spans="1:1" x14ac:dyDescent="0.25">
      <c r="A96">
        <f t="shared" si="15"/>
        <v>196</v>
      </c>
    </row>
    <row r="97" spans="1:1" x14ac:dyDescent="0.25">
      <c r="A97">
        <f t="shared" si="15"/>
        <v>203</v>
      </c>
    </row>
    <row r="98" spans="1:1" x14ac:dyDescent="0.25">
      <c r="A98">
        <f t="shared" si="15"/>
        <v>210</v>
      </c>
    </row>
    <row r="99" spans="1:1" x14ac:dyDescent="0.25">
      <c r="A99">
        <f t="shared" si="15"/>
        <v>217</v>
      </c>
    </row>
    <row r="100" spans="1:1" x14ac:dyDescent="0.25">
      <c r="A100">
        <f t="shared" si="15"/>
        <v>224</v>
      </c>
    </row>
    <row r="101" spans="1:1" x14ac:dyDescent="0.25">
      <c r="A101">
        <f t="shared" si="15"/>
        <v>231</v>
      </c>
    </row>
    <row r="102" spans="1:1" x14ac:dyDescent="0.25">
      <c r="A102">
        <f t="shared" si="15"/>
        <v>238</v>
      </c>
    </row>
    <row r="103" spans="1:1" x14ac:dyDescent="0.25">
      <c r="A103">
        <f t="shared" si="15"/>
        <v>245</v>
      </c>
    </row>
    <row r="104" spans="1:1" x14ac:dyDescent="0.25">
      <c r="A104">
        <f t="shared" si="15"/>
        <v>252</v>
      </c>
    </row>
    <row r="105" spans="1:1" x14ac:dyDescent="0.25">
      <c r="A105">
        <f t="shared" si="15"/>
        <v>259</v>
      </c>
    </row>
    <row r="106" spans="1:1" x14ac:dyDescent="0.25">
      <c r="A106">
        <f t="shared" si="15"/>
        <v>266</v>
      </c>
    </row>
    <row r="107" spans="1:1" x14ac:dyDescent="0.25">
      <c r="A107">
        <f t="shared" si="15"/>
        <v>273</v>
      </c>
    </row>
    <row r="108" spans="1:1" x14ac:dyDescent="0.25">
      <c r="A108">
        <f t="shared" si="15"/>
        <v>280</v>
      </c>
    </row>
    <row r="109" spans="1:1" x14ac:dyDescent="0.25">
      <c r="A109">
        <f t="shared" si="15"/>
        <v>287</v>
      </c>
    </row>
    <row r="110" spans="1:1" x14ac:dyDescent="0.25">
      <c r="A110">
        <f t="shared" si="15"/>
        <v>294</v>
      </c>
    </row>
    <row r="111" spans="1:1" x14ac:dyDescent="0.25">
      <c r="A111">
        <f t="shared" si="15"/>
        <v>301</v>
      </c>
    </row>
    <row r="112" spans="1:1" x14ac:dyDescent="0.25">
      <c r="A112">
        <f t="shared" si="15"/>
        <v>308</v>
      </c>
    </row>
    <row r="113" spans="1:1" x14ac:dyDescent="0.25">
      <c r="A113">
        <f t="shared" si="15"/>
        <v>315</v>
      </c>
    </row>
    <row r="114" spans="1:1" x14ac:dyDescent="0.25">
      <c r="A114">
        <f t="shared" si="15"/>
        <v>322</v>
      </c>
    </row>
    <row r="115" spans="1:1" x14ac:dyDescent="0.25">
      <c r="A115">
        <f t="shared" si="15"/>
        <v>329</v>
      </c>
    </row>
  </sheetData>
  <sheetProtection algorithmName="SHA-512" hashValue="WE1trGgEiEn8jdG1lL2WMRnFcL/KedmT2geP2ZrqeXYiYkMzOdfW9v2i333VCmXtygHgx+bnszvCV16EIXPEQQ==" saltValue="Tuc0R/4mlFBl4Z9tijttPQ==" spinCount="100000" sheet="1" objects="1" scenarios="1"/>
  <mergeCells count="4">
    <mergeCell ref="O3:T3"/>
    <mergeCell ref="I3:N3"/>
    <mergeCell ref="I2:N2"/>
    <mergeCell ref="O2:X2"/>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7</vt:i4>
      </vt:variant>
    </vt:vector>
  </HeadingPairs>
  <TitlesOfParts>
    <vt:vector size="25" baseType="lpstr">
      <vt:lpstr>Informations</vt:lpstr>
      <vt:lpstr>Récapitulatif mensuel</vt:lpstr>
      <vt:lpstr>Récapitulatif trimestriel</vt:lpstr>
      <vt:lpstr>Octobre</vt:lpstr>
      <vt:lpstr>Novembre</vt:lpstr>
      <vt:lpstr>Décembre</vt:lpstr>
      <vt:lpstr>Janvier</vt:lpstr>
      <vt:lpstr>Février</vt:lpstr>
      <vt:lpstr>Mars</vt:lpstr>
      <vt:lpstr>Avril</vt:lpstr>
      <vt:lpstr>Mai</vt:lpstr>
      <vt:lpstr>Juin</vt:lpstr>
      <vt:lpstr>Juillet</vt:lpstr>
      <vt:lpstr>Aout</vt:lpstr>
      <vt:lpstr>Septembre</vt:lpstr>
      <vt:lpstr>Data</vt:lpstr>
      <vt:lpstr>Calculs</vt:lpstr>
      <vt:lpstr>Récap brut</vt:lpstr>
      <vt:lpstr>BrabantWallon</vt:lpstr>
      <vt:lpstr>Bruxelles</vt:lpstr>
      <vt:lpstr>Hainaut</vt:lpstr>
      <vt:lpstr>Liège</vt:lpstr>
      <vt:lpstr>Luxembourg</vt:lpstr>
      <vt:lpstr>Namur</vt:lpstr>
      <vt:lpstr>Provinces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Alexandre Niset</cp:lastModifiedBy>
  <dcterms:created xsi:type="dcterms:W3CDTF">2021-10-27T09:05:53Z</dcterms:created>
  <dcterms:modified xsi:type="dcterms:W3CDTF">2021-11-05T18:38:30Z</dcterms:modified>
</cp:coreProperties>
</file>